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SEATTLE\C\City of Kent_COKE\2023\Benefits\Employee Communications\"/>
    </mc:Choice>
  </mc:AlternateContent>
  <bookViews>
    <workbookView xWindow="22935" yWindow="-105" windowWidth="23250" windowHeight="12570"/>
  </bookViews>
  <sheets>
    <sheet name="Plan Comparison Calculator" sheetId="11" r:id="rId1"/>
    <sheet name="Data" sheetId="13" state="hidden" r:id="rId2"/>
  </sheets>
  <definedNames>
    <definedName name="_xlnm.Print_Area" localSheetId="0">'Plan Comparison Calculator'!$B$3:$J$38</definedName>
    <definedName name="Tiers">OFFSET(Data!$A$14,0,0,COUNTA(Data!$A$14:$A$19),1)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8" i="13" l="1"/>
  <c r="O18" i="13"/>
  <c r="P17" i="13"/>
  <c r="O17" i="13"/>
  <c r="P16" i="13"/>
  <c r="O16" i="13"/>
  <c r="L17" i="13"/>
  <c r="L16" i="13"/>
  <c r="L18" i="13" s="1"/>
  <c r="M15" i="13" l="1"/>
  <c r="M14" i="13"/>
  <c r="E31" i="13" l="1"/>
  <c r="E30" i="13"/>
  <c r="H35" i="11" l="1"/>
  <c r="B35" i="11" l="1"/>
  <c r="K35" i="11"/>
  <c r="J35" i="11"/>
  <c r="I35" i="11"/>
  <c r="AC4" i="13"/>
  <c r="AC5" i="13"/>
  <c r="P20" i="13" l="1"/>
  <c r="N31" i="13" s="1"/>
  <c r="L20" i="13"/>
  <c r="J31" i="13" s="1"/>
  <c r="K20" i="13"/>
  <c r="G20" i="13"/>
  <c r="F30" i="13" s="1"/>
  <c r="H20" i="13"/>
  <c r="F31" i="13" s="1"/>
  <c r="D17" i="13"/>
  <c r="D16" i="13"/>
  <c r="D18" i="13" s="1"/>
  <c r="M16" i="13"/>
  <c r="M18" i="13" s="1"/>
  <c r="M17" i="13"/>
  <c r="O19" i="13"/>
  <c r="P19" i="13"/>
  <c r="Q19" i="13"/>
  <c r="J30" i="13" l="1"/>
  <c r="L31" i="13"/>
  <c r="K31" i="13"/>
  <c r="H31" i="13"/>
  <c r="G31" i="13"/>
  <c r="P31" i="13"/>
  <c r="O31" i="13"/>
  <c r="K34" i="11"/>
  <c r="I34" i="11"/>
  <c r="H34" i="11"/>
  <c r="G11" i="11"/>
  <c r="F11" i="11"/>
  <c r="H7" i="11"/>
  <c r="H6" i="11"/>
  <c r="B6" i="11"/>
  <c r="H5" i="11"/>
  <c r="H4" i="11"/>
  <c r="B10" i="11"/>
  <c r="B7" i="11"/>
  <c r="B5" i="11"/>
  <c r="S3" i="13" l="1"/>
  <c r="S4" i="13"/>
  <c r="S5" i="13"/>
  <c r="S6" i="13"/>
  <c r="S7" i="13"/>
  <c r="S8" i="13"/>
  <c r="S9" i="13"/>
  <c r="S10" i="13"/>
  <c r="S11" i="13"/>
  <c r="S2" i="13"/>
  <c r="O20" i="13"/>
  <c r="N30" i="13" s="1"/>
  <c r="D20" i="13"/>
  <c r="B31" i="13" s="1"/>
  <c r="C20" i="13"/>
  <c r="B30" i="13" s="1"/>
  <c r="U3" i="13"/>
  <c r="U4" i="13"/>
  <c r="U5" i="13"/>
  <c r="U6" i="13"/>
  <c r="U7" i="13"/>
  <c r="U8" i="13"/>
  <c r="U9" i="13"/>
  <c r="U10" i="13"/>
  <c r="U11" i="13"/>
  <c r="B2" i="11"/>
  <c r="U2" i="13"/>
  <c r="T2" i="13"/>
  <c r="K4" i="11"/>
  <c r="K32" i="11" s="1"/>
  <c r="J4" i="11"/>
  <c r="J10" i="11" s="1"/>
  <c r="I4" i="11"/>
  <c r="I32" i="11" s="1"/>
  <c r="H32" i="11"/>
  <c r="D31" i="13" l="1"/>
  <c r="C31" i="13"/>
  <c r="F27" i="13"/>
  <c r="N27" i="13"/>
  <c r="B27" i="13"/>
  <c r="C30" i="13" s="1"/>
  <c r="J27" i="13"/>
  <c r="T11" i="13"/>
  <c r="J30" i="11" s="1"/>
  <c r="T7" i="13"/>
  <c r="J23" i="11" s="1"/>
  <c r="T3" i="13"/>
  <c r="T10" i="13"/>
  <c r="I29" i="11" s="1"/>
  <c r="T6" i="13"/>
  <c r="I22" i="11" s="1"/>
  <c r="T9" i="13"/>
  <c r="K28" i="11" s="1"/>
  <c r="T5" i="13"/>
  <c r="T8" i="13"/>
  <c r="H25" i="11" s="1"/>
  <c r="T4" i="13"/>
  <c r="K16" i="11" s="1"/>
  <c r="H10" i="11"/>
  <c r="K10" i="11"/>
  <c r="J32" i="11"/>
  <c r="I10" i="11"/>
  <c r="N28" i="13" l="1"/>
  <c r="F28" i="13"/>
  <c r="B28" i="13"/>
  <c r="J28" i="13"/>
  <c r="C27" i="13"/>
  <c r="D30" i="13" s="1"/>
  <c r="K19" i="11"/>
  <c r="I28" i="11"/>
  <c r="K23" i="11"/>
  <c r="J22" i="11"/>
  <c r="I30" i="11"/>
  <c r="K22" i="11"/>
  <c r="H30" i="11"/>
  <c r="K30" i="11"/>
  <c r="H13" i="11"/>
  <c r="K13" i="11"/>
  <c r="J13" i="11"/>
  <c r="H22" i="11"/>
  <c r="J19" i="11"/>
  <c r="I16" i="11"/>
  <c r="J16" i="11"/>
  <c r="H16" i="11"/>
  <c r="H28" i="11"/>
  <c r="I23" i="11"/>
  <c r="H19" i="11"/>
  <c r="I13" i="11"/>
  <c r="H23" i="11"/>
  <c r="J28" i="11"/>
  <c r="K25" i="11"/>
  <c r="J29" i="11"/>
  <c r="I25" i="11"/>
  <c r="K29" i="11"/>
  <c r="I19" i="11"/>
  <c r="J25" i="11"/>
  <c r="H29" i="11"/>
  <c r="F2" i="13"/>
  <c r="G2" i="13"/>
  <c r="H2" i="13"/>
  <c r="I2" i="13"/>
  <c r="J2" i="13"/>
  <c r="K2" i="13"/>
  <c r="L2" i="13"/>
  <c r="M2" i="13"/>
  <c r="N2" i="13"/>
  <c r="O2" i="13"/>
  <c r="P2" i="13"/>
  <c r="Q2" i="13"/>
  <c r="F12" i="13"/>
  <c r="I5" i="11" s="1"/>
  <c r="G12" i="13"/>
  <c r="H12" i="13"/>
  <c r="I12" i="13"/>
  <c r="J12" i="13"/>
  <c r="J5" i="11" s="1"/>
  <c r="K12" i="13"/>
  <c r="L12" i="13"/>
  <c r="M12" i="13"/>
  <c r="N12" i="13"/>
  <c r="K5" i="11" s="1"/>
  <c r="O12" i="13"/>
  <c r="P12" i="13"/>
  <c r="Q12" i="13"/>
  <c r="Q31" i="13" l="1"/>
  <c r="M31" i="13"/>
  <c r="I31" i="13"/>
  <c r="Q30" i="13"/>
  <c r="O30" i="13" s="1"/>
  <c r="O27" i="13" s="1"/>
  <c r="P30" i="13" s="1"/>
  <c r="P27" i="13" s="1"/>
  <c r="Q27" i="13" s="1"/>
  <c r="M30" i="13"/>
  <c r="K30" i="13" s="1"/>
  <c r="I30" i="13"/>
  <c r="G30" i="13" s="1"/>
  <c r="G27" i="13" s="1"/>
  <c r="J34" i="11"/>
  <c r="D27" i="13"/>
  <c r="E27" i="13" s="1"/>
  <c r="C28" i="13"/>
  <c r="K7" i="11"/>
  <c r="J7" i="11"/>
  <c r="I7" i="11"/>
  <c r="I6" i="11"/>
  <c r="K6" i="11"/>
  <c r="J6" i="11"/>
  <c r="I36" i="11"/>
  <c r="O28" i="13" l="1"/>
  <c r="H30" i="13"/>
  <c r="H27" i="13" s="1"/>
  <c r="H28" i="13" s="1"/>
  <c r="K27" i="13"/>
  <c r="L30" i="13" s="1"/>
  <c r="L27" i="13" s="1"/>
  <c r="M27" i="13" s="1"/>
  <c r="G28" i="13"/>
  <c r="D28" i="13"/>
  <c r="E28" i="13" s="1"/>
  <c r="B21" i="13" s="1"/>
  <c r="P28" i="13"/>
  <c r="K36" i="11"/>
  <c r="H36" i="11"/>
  <c r="L28" i="13" l="1"/>
  <c r="Q28" i="13"/>
  <c r="N21" i="13" s="1"/>
  <c r="K33" i="11" s="1"/>
  <c r="K37" i="11" s="1"/>
  <c r="I27" i="13"/>
  <c r="I28" i="13" s="1"/>
  <c r="K28" i="13"/>
  <c r="H33" i="11"/>
  <c r="H37" i="11" s="1"/>
  <c r="J36" i="11"/>
  <c r="F21" i="13" l="1"/>
  <c r="I33" i="11" s="1"/>
  <c r="I37" i="11" s="1"/>
  <c r="M28" i="13"/>
  <c r="J21" i="13" s="1"/>
  <c r="J33" i="11" l="1"/>
  <c r="J37" i="11" s="1"/>
</calcChain>
</file>

<file path=xl/sharedStrings.xml><?xml version="1.0" encoding="utf-8"?>
<sst xmlns="http://schemas.openxmlformats.org/spreadsheetml/2006/main" count="121" uniqueCount="90">
  <si>
    <t>TOTAL ANNUAL COST BASED ON DATA ENTERED</t>
  </si>
  <si>
    <t>Emergency Room Visits</t>
  </si>
  <si>
    <t xml:space="preserve">Your Annual Premium </t>
  </si>
  <si>
    <t>Inpatient Hospital</t>
  </si>
  <si>
    <t>Deductible</t>
  </si>
  <si>
    <t>Select Enrollment Tier:</t>
  </si>
  <si>
    <t xml:space="preserve">Office Visit </t>
  </si>
  <si>
    <t>Lab and X-Ray</t>
  </si>
  <si>
    <t>Total Estimated Utilization Costs (value calculated from the utilization boxes shown above)</t>
  </si>
  <si>
    <t>Enter the number of times you have prescriptions filled each year (estimate based on retail pharmacies)</t>
  </si>
  <si>
    <t>Wellness Incentive</t>
  </si>
  <si>
    <t>Employee</t>
  </si>
  <si>
    <t xml:space="preserve">TAX SAVINGS CONSIDERATIONS:
Additional factors such as tax savings may affect the net cost of plan coverage. Your contributions for health coverage are made on a pre-tax basis. In addition, any contributions you make to a Flexible Spending Account are also made on a pre-tax or tax deductible basis. </t>
  </si>
  <si>
    <t>Office Visit</t>
  </si>
  <si>
    <t>Type</t>
  </si>
  <si>
    <t>Copay</t>
  </si>
  <si>
    <t>Basic Lab</t>
  </si>
  <si>
    <t>Complex Lab</t>
  </si>
  <si>
    <t>Other</t>
  </si>
  <si>
    <t>Generic</t>
  </si>
  <si>
    <t>Brand Name (Formulary)</t>
  </si>
  <si>
    <t>ER Visit</t>
  </si>
  <si>
    <t>Total</t>
  </si>
  <si>
    <t>Enter the average number of office visits</t>
  </si>
  <si>
    <t>Enter the average number of emergency visits</t>
  </si>
  <si>
    <t>Enter the average number of Basic services</t>
  </si>
  <si>
    <t>Enter the average number of Complex Imaging</t>
  </si>
  <si>
    <t>Enter the average number of admissions (we are assuming you'll be there for at least 3 consecutive days per admit)</t>
  </si>
  <si>
    <t>Generics</t>
  </si>
  <si>
    <t>Brand name drugs included in the plan formulary</t>
  </si>
  <si>
    <t>Brand name drugs NOT included in the plan formulary</t>
  </si>
  <si>
    <t>Deductible then Coinsurance</t>
  </si>
  <si>
    <t>None</t>
  </si>
  <si>
    <t>Additional Contribution</t>
  </si>
  <si>
    <t>OOP Max</t>
  </si>
  <si>
    <t>Premium</t>
  </si>
  <si>
    <t>Brand Name (Non-Formulary)</t>
  </si>
  <si>
    <t>HRA</t>
  </si>
  <si>
    <t>HSA</t>
  </si>
  <si>
    <t>Aggregate</t>
  </si>
  <si>
    <t>Coinsurance %</t>
  </si>
  <si>
    <t>Coinsurance Only (Waive Deductible)</t>
  </si>
  <si>
    <t>Embedded</t>
  </si>
  <si>
    <t>Number of Services</t>
  </si>
  <si>
    <t>Value</t>
  </si>
  <si>
    <r>
      <t xml:space="preserve">COST CALCULATOR
</t>
    </r>
    <r>
      <rPr>
        <b/>
        <sz val="8"/>
        <color indexed="9"/>
        <rFont val="ITC Lubalin Graph Std Book"/>
        <family val="1"/>
      </rPr>
      <t>Disclaimer: This calculator is only an estimate of costs and is not an actual representation of your actual costs or how the insurance company will process your claims.</t>
    </r>
  </si>
  <si>
    <r>
      <rPr>
        <b/>
        <sz val="10"/>
        <color indexed="8"/>
        <rFont val="Source Sans Pro"/>
        <family val="2"/>
      </rPr>
      <t>All Other</t>
    </r>
    <r>
      <rPr>
        <sz val="10"/>
        <color indexed="8"/>
        <rFont val="Source Sans Pro"/>
        <family val="2"/>
      </rPr>
      <t xml:space="preserve">: Enter your actual estimated costs of </t>
    </r>
    <r>
      <rPr>
        <b/>
        <i/>
        <sz val="10"/>
        <color indexed="8"/>
        <rFont val="Source Sans Pro"/>
        <family val="2"/>
      </rPr>
      <t xml:space="preserve">all </t>
    </r>
    <r>
      <rPr>
        <sz val="10"/>
        <color indexed="8"/>
        <rFont val="Source Sans Pro"/>
        <family val="2"/>
      </rPr>
      <t>other services (surgical, outpatient hospital, ambulance, etc.)</t>
    </r>
  </si>
  <si>
    <t>Plan Comparison Calculator (In-Network Only)</t>
  </si>
  <si>
    <t>Member 1</t>
  </si>
  <si>
    <t>Member 2</t>
  </si>
  <si>
    <t>Member 3</t>
  </si>
  <si>
    <t>Accumulation Towards Deductible</t>
  </si>
  <si>
    <t>Other Claims</t>
  </si>
  <si>
    <t>Instructions</t>
  </si>
  <si>
    <t xml:space="preserve">c: Enter Plan Details - Copay, Deductible then Coinsurance, and Coinsurance Only, should be the total cost of a single services. </t>
  </si>
  <si>
    <t>Examples:</t>
  </si>
  <si>
    <t xml:space="preserve">If an office visit has a $30 copay, enter $30 under the copay section for office visists. </t>
  </si>
  <si>
    <t xml:space="preserve">If Inpatient Hospital is a $300 copay and $10,000 (subject to deductible), then enter $300 under the copay sections and $10,000 under the Deductible then Coinsurance section. </t>
  </si>
  <si>
    <t>d: Enter tier names (if there are less than 6 tiers, leave additional tiers empty).</t>
  </si>
  <si>
    <t xml:space="preserve">e: Select whether the deductible and out of pocket maximums are embedded or aggregate. </t>
  </si>
  <si>
    <t xml:space="preserve">f: If there is an additional contribution to the plan, select the type of contribution from the drop down menu (HSA or HRA). </t>
  </si>
  <si>
    <t xml:space="preserve">g: Enter the premium, deductible, out of pocket maximum, and additional contribution (if any) for each tier. If the deductible or out of pocket maximums are embedded, fill in the correct embedded value below. </t>
  </si>
  <si>
    <t xml:space="preserve">j: Hide "Data" sheet, then protect "Plan Comparison Calculator" sheet and workbook (Protect Sheet and Protect Workbook are found under the review tab. Record your password). </t>
  </si>
  <si>
    <t>i: If there are less than four plans, hide unused plans on "Plan Comparison Calculator" sheet.</t>
  </si>
  <si>
    <t>Logic Flow</t>
  </si>
  <si>
    <t xml:space="preserve">b: For the total, claims are accumulated until the aggregate deductible is reached. </t>
  </si>
  <si>
    <t>2: Other Claims</t>
  </si>
  <si>
    <t>1: Accumulation Towards Deductible</t>
  </si>
  <si>
    <t>a: For each member, claims (before the deductible) are accumulated until the aggregate deductible is reached.</t>
  </si>
  <si>
    <t xml:space="preserve">a: For each member, copays and claims (after the deductible) accumulate until the out of pocket maximum is reached. </t>
  </si>
  <si>
    <t xml:space="preserve">b: For the total, claims accumulate until the aggregate out of pocket maximum is reached. An adjustment is made for claims accumulated towards the deductible, but over the aggregate deductible. </t>
  </si>
  <si>
    <t>a: Enter Company Name.</t>
  </si>
  <si>
    <t>b: Enter Plan Names.</t>
  </si>
  <si>
    <t>Wellness Surcharge</t>
  </si>
  <si>
    <t>No Wellness</t>
  </si>
  <si>
    <t>Wellness</t>
  </si>
  <si>
    <t xml:space="preserve">h: Select wellness plan if one exists and enter in the monthly contribution into the box. </t>
  </si>
  <si>
    <t>Cost before Coinsurance / Deductible / OOP Max</t>
  </si>
  <si>
    <t>Employee Only</t>
  </si>
  <si>
    <t>Employee + Spouse</t>
  </si>
  <si>
    <t>Employee + Child(ren)</t>
  </si>
  <si>
    <t>Family</t>
  </si>
  <si>
    <t>Employee + Child</t>
  </si>
  <si>
    <t>Employer's additional annual contribution to be used for medical needs</t>
  </si>
  <si>
    <t xml:space="preserve">Premera 80/20 Plan </t>
  </si>
  <si>
    <t xml:space="preserve">Kaiser Permanente </t>
  </si>
  <si>
    <t>Premera $15 Copay Plan</t>
  </si>
  <si>
    <t>City of Kent - Police Officers and Sergeants</t>
  </si>
  <si>
    <t xml:space="preserve">Premera CCP </t>
  </si>
  <si>
    <r>
      <t xml:space="preserve">Most of the costs below are calculated for you. You just need to enter in the highlighted boxes your utilization and allowed charges for "All Other" services not captured in specified categories. Allowed charges are the total charge after carriers's discount is applied but before the deductible, copay or coinsurance. You can obtain this information from your Explanation of Benefits from your carrier or on the carrier website when you log into your account. 
</t>
    </r>
    <r>
      <rPr>
        <b/>
        <sz val="10"/>
        <color rgb="FF000000"/>
        <rFont val="Source Sans Pro"/>
        <family val="2"/>
      </rPr>
      <t>PLEASE NOTE:</t>
    </r>
    <r>
      <rPr>
        <sz val="10"/>
        <color rgb="FF000000"/>
        <rFont val="Source Sans Pro"/>
        <family val="2"/>
      </rPr>
      <t xml:space="preserve"> For the CCP, contribution level of $1,500 was assumed.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</si>
</sst>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43" formatCode="_(* #,##0.00_);_(* \(#,##0.00\);_(* &quot;-&quot;??_);_(@_)"/>
    <numFmt numFmtId="164" formatCode="&quot;$&quot;#,##0.00"/>
    <numFmt numFmtId="165" formatCode="&quot;$&quot;#,##0"/>
  </numFmts>
  <fonts count="30" x14ac:knownFonts="1">
    <font>
      <sz val="11"/>
      <color theme="1"/>
      <name val="Calibri"/>
      <family val="2"/>
      <scheme val="minor"/>
    </font>
    <font>
      <sz val="11"/>
      <color theme="1"/>
      <name val="Calibri"/>
      <family val="2"/>
      <scheme val="minor"/>
    </font>
    <font>
      <b/>
      <sz val="16"/>
      <color theme="3"/>
      <name val="ITC Lubalin Graph Std Book"/>
      <family val="1"/>
    </font>
    <font>
      <b/>
      <sz val="12"/>
      <color indexed="9"/>
      <name val="ITC Lubalin Graph Std Book"/>
      <family val="1"/>
    </font>
    <font>
      <b/>
      <sz val="12"/>
      <color theme="3"/>
      <name val="ITC Lubalin Graph Std Book"/>
      <family val="1"/>
    </font>
    <font>
      <b/>
      <sz val="8"/>
      <color indexed="9"/>
      <name val="ITC Lubalin Graph Std Book"/>
      <family val="1"/>
    </font>
    <font>
      <sz val="10"/>
      <color indexed="8"/>
      <name val="Source Sans Pro"/>
      <family val="2"/>
    </font>
    <font>
      <sz val="10"/>
      <name val="Source Sans Pro"/>
      <family val="2"/>
    </font>
    <font>
      <sz val="10"/>
      <color rgb="FF000000"/>
      <name val="Source Sans Pro"/>
      <family val="2"/>
    </font>
    <font>
      <b/>
      <sz val="10"/>
      <name val="Source Sans Pro"/>
      <family val="2"/>
    </font>
    <font>
      <sz val="10"/>
      <color indexed="9"/>
      <name val="Source Sans Pro"/>
      <family val="2"/>
    </font>
    <font>
      <sz val="10"/>
      <color theme="1"/>
      <name val="Source Sans Pro"/>
      <family val="2"/>
    </font>
    <font>
      <b/>
      <sz val="10"/>
      <color indexed="8"/>
      <name val="Source Sans Pro"/>
      <family val="2"/>
    </font>
    <font>
      <b/>
      <i/>
      <sz val="10"/>
      <color indexed="8"/>
      <name val="Source Sans Pro"/>
      <family val="2"/>
    </font>
    <font>
      <u/>
      <sz val="10"/>
      <name val="Source Sans Pro"/>
      <family val="2"/>
    </font>
    <font>
      <b/>
      <sz val="8"/>
      <color rgb="FF326295"/>
      <name val="Source Sans Pro"/>
      <family val="2"/>
    </font>
    <font>
      <sz val="12"/>
      <name val="Source Sans Pro"/>
      <family val="2"/>
    </font>
    <font>
      <sz val="12"/>
      <color theme="1"/>
      <name val="Source Sans Pro"/>
      <family val="2"/>
    </font>
    <font>
      <b/>
      <sz val="12"/>
      <name val="Source Sans Pro"/>
      <family val="2"/>
    </font>
    <font>
      <sz val="12"/>
      <color indexed="8"/>
      <name val="Source Sans Pro"/>
      <family val="2"/>
    </font>
    <font>
      <sz val="9"/>
      <color theme="1"/>
      <name val="Source Sans Pro"/>
      <family val="2"/>
    </font>
    <font>
      <sz val="9"/>
      <color theme="0"/>
      <name val="Source Sans Pro"/>
      <family val="2"/>
    </font>
    <font>
      <sz val="9"/>
      <color theme="6"/>
      <name val="Source Sans Pro"/>
      <family val="2"/>
    </font>
    <font>
      <sz val="10"/>
      <color theme="0"/>
      <name val="Source Sans Pro"/>
      <family val="2"/>
    </font>
    <font>
      <b/>
      <sz val="12"/>
      <color theme="1"/>
      <name val="Source Sans Pro"/>
      <family val="2"/>
    </font>
    <font>
      <b/>
      <sz val="10"/>
      <color indexed="9"/>
      <name val="ITC Lubalin Graph Std Book"/>
      <family val="1"/>
    </font>
    <font>
      <sz val="8"/>
      <color indexed="9"/>
      <name val="Source Sans Pro"/>
      <family val="2"/>
    </font>
    <font>
      <sz val="9"/>
      <name val="Source Sans Pro"/>
      <family val="2"/>
    </font>
    <font>
      <b/>
      <sz val="9"/>
      <color theme="1"/>
      <name val="Source Sans Pro"/>
      <family val="2"/>
    </font>
    <font>
      <b/>
      <sz val="10"/>
      <color rgb="FF000000"/>
      <name val="Source Sans Pro"/>
      <family val="2"/>
    </font>
  </fonts>
  <fills count="9">
    <fill>
      <patternFill patternType="none"/>
    </fill>
    <fill>
      <patternFill patternType="gray125"/>
    </fill>
    <fill>
      <patternFill patternType="solid">
        <fgColor rgb="FFD9C89E"/>
        <bgColor indexed="24"/>
      </patternFill>
    </fill>
    <fill>
      <patternFill patternType="solid">
        <fgColor rgb="FFD9C89E"/>
        <bgColor indexed="64"/>
      </patternFill>
    </fill>
    <fill>
      <patternFill patternType="solid">
        <fgColor theme="6"/>
        <bgColor indexed="64"/>
      </patternFill>
    </fill>
    <fill>
      <patternFill patternType="solid">
        <fgColor theme="3"/>
        <bgColor indexed="24"/>
      </patternFill>
    </fill>
    <fill>
      <patternFill patternType="solid">
        <fgColor theme="3"/>
        <bgColor indexed="64"/>
      </patternFill>
    </fill>
    <fill>
      <patternFill patternType="solid">
        <fgColor theme="3" tint="0.749992370372631"/>
        <bgColor indexed="64"/>
      </patternFill>
    </fill>
    <fill>
      <patternFill patternType="solid">
        <fgColor rgb="FFA5E6F1"/>
        <bgColor indexed="64"/>
      </patternFill>
    </fill>
  </fills>
  <borders count="43">
    <border>
      <left/>
      <right/>
      <top/>
      <bottom/>
      <diagonal/>
    </border>
    <border>
      <left/>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style="hair">
        <color auto="1"/>
      </right>
      <top style="hair">
        <color auto="1"/>
      </top>
      <bottom style="hair">
        <color auto="1"/>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61">
    <xf numFmtId="0" fontId="0" fillId="0" borderId="0" xfId="0"/>
    <xf numFmtId="8" fontId="3" fillId="5" borderId="3" xfId="0" applyNumberFormat="1"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wrapText="1"/>
    </xf>
    <xf numFmtId="0" fontId="3" fillId="5" borderId="5" xfId="0" applyNumberFormat="1" applyFont="1" applyFill="1" applyBorder="1" applyAlignment="1" applyProtection="1">
      <alignment horizontal="center" vertical="center" wrapText="1"/>
    </xf>
    <xf numFmtId="164" fontId="6" fillId="0" borderId="20" xfId="0" applyNumberFormat="1" applyFont="1" applyFill="1" applyBorder="1" applyAlignment="1" applyProtection="1">
      <alignment horizontal="center" vertical="center" wrapText="1"/>
    </xf>
    <xf numFmtId="164" fontId="6" fillId="0" borderId="21" xfId="0" applyNumberFormat="1" applyFont="1" applyFill="1" applyBorder="1" applyAlignment="1" applyProtection="1">
      <alignment horizontal="center" vertical="center" wrapText="1"/>
    </xf>
    <xf numFmtId="164" fontId="6" fillId="0" borderId="14" xfId="0" applyNumberFormat="1" applyFont="1" applyFill="1" applyBorder="1" applyAlignment="1" applyProtection="1">
      <alignment horizontal="center" vertical="center"/>
    </xf>
    <xf numFmtId="164" fontId="6" fillId="0" borderId="15" xfId="0" applyNumberFormat="1" applyFont="1" applyFill="1" applyBorder="1" applyAlignment="1" applyProtection="1">
      <alignment horizontal="center" vertical="center"/>
    </xf>
    <xf numFmtId="164" fontId="6" fillId="0" borderId="17" xfId="0" applyNumberFormat="1" applyFont="1" applyFill="1" applyBorder="1" applyAlignment="1" applyProtection="1">
      <alignment horizontal="center" vertical="center"/>
    </xf>
    <xf numFmtId="164" fontId="6" fillId="0" borderId="18" xfId="0" applyNumberFormat="1" applyFont="1" applyFill="1" applyBorder="1" applyAlignment="1" applyProtection="1">
      <alignment horizontal="center" vertical="center"/>
    </xf>
    <xf numFmtId="8" fontId="6" fillId="0" borderId="8" xfId="0" applyNumberFormat="1" applyFont="1" applyFill="1" applyBorder="1" applyAlignment="1" applyProtection="1">
      <alignment horizontal="left" vertical="center"/>
    </xf>
    <xf numFmtId="8" fontId="6" fillId="0" borderId="0" xfId="0" applyNumberFormat="1" applyFont="1" applyFill="1" applyBorder="1" applyAlignment="1" applyProtection="1">
      <alignment horizontal="left" vertical="center"/>
    </xf>
    <xf numFmtId="8" fontId="6" fillId="0" borderId="0" xfId="0" applyNumberFormat="1" applyFont="1" applyFill="1" applyBorder="1" applyAlignment="1" applyProtection="1">
      <alignment horizontal="center" vertical="center"/>
    </xf>
    <xf numFmtId="164" fontId="6" fillId="0" borderId="0" xfId="0" applyNumberFormat="1" applyFont="1" applyFill="1" applyBorder="1" applyAlignment="1" applyProtection="1">
      <alignment horizontal="center" vertical="center"/>
    </xf>
    <xf numFmtId="164" fontId="6" fillId="0" borderId="0" xfId="0" applyNumberFormat="1" applyFont="1" applyFill="1" applyBorder="1" applyAlignment="1" applyProtection="1">
      <alignment vertical="center"/>
    </xf>
    <xf numFmtId="164" fontId="6" fillId="0" borderId="2" xfId="0" applyNumberFormat="1" applyFont="1" applyFill="1" applyBorder="1" applyAlignment="1" applyProtection="1">
      <alignment vertical="center"/>
    </xf>
    <xf numFmtId="8" fontId="9" fillId="0" borderId="8" xfId="0" applyNumberFormat="1" applyFont="1" applyFill="1" applyBorder="1" applyAlignment="1" applyProtection="1">
      <alignment horizontal="left" vertical="center"/>
    </xf>
    <xf numFmtId="8" fontId="10" fillId="0" borderId="0" xfId="0" applyNumberFormat="1"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3" fontId="7" fillId="3" borderId="12" xfId="0" applyNumberFormat="1" applyFont="1" applyFill="1" applyBorder="1" applyAlignment="1" applyProtection="1">
      <alignment horizontal="center" vertical="center"/>
      <protection locked="0"/>
    </xf>
    <xf numFmtId="165" fontId="7" fillId="0" borderId="0" xfId="0" applyNumberFormat="1" applyFont="1" applyFill="1" applyBorder="1" applyAlignment="1" applyProtection="1">
      <alignment horizontal="center" vertical="center"/>
    </xf>
    <xf numFmtId="165" fontId="7" fillId="0" borderId="2" xfId="0" applyNumberFormat="1" applyFont="1" applyFill="1" applyBorder="1" applyAlignment="1" applyProtection="1">
      <alignment horizontal="center" vertical="center"/>
    </xf>
    <xf numFmtId="0" fontId="7" fillId="0" borderId="8" xfId="0" applyNumberFormat="1" applyFont="1" applyFill="1" applyBorder="1" applyAlignment="1" applyProtection="1">
      <alignment horizontal="left" vertical="center" wrapText="1"/>
    </xf>
    <xf numFmtId="164" fontId="7" fillId="0" borderId="0"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left" vertical="center" wrapText="1"/>
    </xf>
    <xf numFmtId="0" fontId="7" fillId="3" borderId="12" xfId="0" applyNumberFormat="1" applyFont="1" applyFill="1" applyBorder="1" applyAlignment="1" applyProtection="1">
      <alignment horizontal="center" vertical="center"/>
      <protection locked="0"/>
    </xf>
    <xf numFmtId="0" fontId="7" fillId="0" borderId="0" xfId="0" applyNumberFormat="1" applyFont="1" applyFill="1" applyBorder="1" applyAlignment="1" applyProtection="1">
      <alignment horizontal="left" vertical="center" wrapText="1"/>
    </xf>
    <xf numFmtId="164" fontId="7" fillId="0" borderId="0" xfId="0" applyNumberFormat="1" applyFont="1" applyFill="1" applyBorder="1" applyAlignment="1" applyProtection="1">
      <alignment horizontal="left" vertical="center"/>
    </xf>
    <xf numFmtId="165" fontId="7" fillId="3" borderId="12" xfId="0" applyNumberFormat="1" applyFont="1" applyFill="1" applyBorder="1" applyAlignment="1" applyProtection="1">
      <alignment horizontal="center" vertical="center"/>
      <protection locked="0"/>
    </xf>
    <xf numFmtId="0" fontId="12" fillId="0" borderId="8" xfId="0" applyNumberFormat="1"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43" fontId="6" fillId="0" borderId="8" xfId="0" applyNumberFormat="1" applyFont="1" applyFill="1" applyBorder="1" applyAlignment="1" applyProtection="1">
      <alignment horizontal="left" vertical="center"/>
    </xf>
    <xf numFmtId="43" fontId="6" fillId="0" borderId="0" xfId="0" applyNumberFormat="1" applyFont="1" applyFill="1" applyBorder="1" applyAlignment="1" applyProtection="1">
      <alignment horizontal="left" vertical="center"/>
    </xf>
    <xf numFmtId="0" fontId="6" fillId="0" borderId="0" xfId="0" applyFont="1" applyFill="1" applyBorder="1" applyAlignment="1" applyProtection="1">
      <alignment vertical="center"/>
    </xf>
    <xf numFmtId="164" fontId="7" fillId="0" borderId="2" xfId="0" applyNumberFormat="1" applyFont="1" applyFill="1" applyBorder="1" applyAlignment="1" applyProtection="1">
      <alignment horizontal="center" vertical="center"/>
    </xf>
    <xf numFmtId="164" fontId="14" fillId="0" borderId="0" xfId="0" applyNumberFormat="1" applyFont="1" applyFill="1" applyBorder="1" applyAlignment="1" applyProtection="1">
      <alignment horizontal="center" vertical="center"/>
    </xf>
    <xf numFmtId="164" fontId="14" fillId="0" borderId="2" xfId="0" applyNumberFormat="1" applyFont="1" applyFill="1" applyBorder="1" applyAlignment="1" applyProtection="1">
      <alignment horizontal="center" vertical="center"/>
    </xf>
    <xf numFmtId="43" fontId="12" fillId="0" borderId="9" xfId="0" applyNumberFormat="1" applyFont="1" applyFill="1" applyBorder="1" applyAlignment="1" applyProtection="1">
      <alignment horizontal="left" vertical="center"/>
    </xf>
    <xf numFmtId="43" fontId="12" fillId="0" borderId="10" xfId="0" applyNumberFormat="1" applyFont="1" applyFill="1" applyBorder="1" applyAlignment="1" applyProtection="1">
      <alignment horizontal="left" vertical="center"/>
    </xf>
    <xf numFmtId="0" fontId="6" fillId="0" borderId="10" xfId="0" applyFont="1" applyFill="1" applyBorder="1" applyAlignment="1" applyProtection="1">
      <alignment vertical="center"/>
    </xf>
    <xf numFmtId="164" fontId="9" fillId="0" borderId="10" xfId="0" applyNumberFormat="1" applyFont="1" applyFill="1" applyBorder="1" applyAlignment="1" applyProtection="1">
      <alignment horizontal="center" vertical="center"/>
    </xf>
    <xf numFmtId="164" fontId="9" fillId="0" borderId="11" xfId="0" applyNumberFormat="1" applyFont="1" applyFill="1" applyBorder="1" applyAlignment="1" applyProtection="1">
      <alignment horizontal="center" vertical="center"/>
    </xf>
    <xf numFmtId="0" fontId="16" fillId="0" borderId="8" xfId="0" applyFont="1" applyFill="1" applyBorder="1" applyAlignment="1" applyProtection="1">
      <alignment horizontal="center" vertical="center"/>
    </xf>
    <xf numFmtId="0" fontId="16" fillId="0" borderId="0" xfId="0" applyFont="1" applyFill="1" applyAlignment="1" applyProtection="1">
      <alignment vertical="center"/>
    </xf>
    <xf numFmtId="0" fontId="17" fillId="0" borderId="0" xfId="0" applyFont="1" applyFill="1" applyAlignment="1" applyProtection="1">
      <alignment vertical="center"/>
    </xf>
    <xf numFmtId="0" fontId="16" fillId="0" borderId="0" xfId="0" applyFont="1" applyFill="1" applyBorder="1" applyAlignment="1" applyProtection="1">
      <alignment horizontal="center" vertical="center" wrapText="1"/>
    </xf>
    <xf numFmtId="0" fontId="16" fillId="0" borderId="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0" xfId="0" applyFont="1" applyFill="1" applyBorder="1" applyAlignment="1" applyProtection="1">
      <alignment vertical="center"/>
    </xf>
    <xf numFmtId="0" fontId="18" fillId="0" borderId="8" xfId="0" applyFont="1" applyFill="1" applyBorder="1" applyAlignment="1" applyProtection="1">
      <alignment horizontal="left" vertical="center" wrapText="1"/>
    </xf>
    <xf numFmtId="8" fontId="16" fillId="0" borderId="8" xfId="0" applyNumberFormat="1" applyFont="1" applyFill="1" applyBorder="1" applyAlignment="1" applyProtection="1">
      <alignment horizontal="center" vertical="center"/>
    </xf>
    <xf numFmtId="0" fontId="16" fillId="0" borderId="0" xfId="0" applyFont="1" applyFill="1" applyBorder="1" applyAlignment="1" applyProtection="1">
      <alignment vertical="center"/>
    </xf>
    <xf numFmtId="164" fontId="16" fillId="0" borderId="0" xfId="0" applyNumberFormat="1" applyFont="1" applyFill="1" applyBorder="1" applyAlignment="1" applyProtection="1">
      <alignment horizontal="right" vertical="center"/>
    </xf>
    <xf numFmtId="0" fontId="19" fillId="0" borderId="0" xfId="0" applyFont="1" applyFill="1" applyAlignment="1" applyProtection="1">
      <alignment horizontal="left" vertical="center"/>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3" fontId="23" fillId="0" borderId="0" xfId="0" applyNumberFormat="1" applyFont="1" applyFill="1" applyBorder="1" applyAlignment="1" applyProtection="1">
      <alignment horizontal="center" vertical="center"/>
      <protection locked="0"/>
    </xf>
    <xf numFmtId="0" fontId="23" fillId="0" borderId="0" xfId="0" applyNumberFormat="1" applyFont="1" applyFill="1" applyBorder="1" applyAlignment="1" applyProtection="1">
      <alignment horizontal="center" vertical="center"/>
      <protection locked="0"/>
    </xf>
    <xf numFmtId="165" fontId="23" fillId="0" borderId="0" xfId="0" applyNumberFormat="1" applyFont="1" applyFill="1" applyBorder="1" applyAlignment="1" applyProtection="1">
      <alignment horizontal="center" vertical="center"/>
      <protection locked="0"/>
    </xf>
    <xf numFmtId="0" fontId="6" fillId="0" borderId="8" xfId="0" applyNumberFormat="1"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20" fillId="0" borderId="0" xfId="0" applyFont="1" applyAlignment="1" applyProtection="1">
      <alignment vertical="center"/>
    </xf>
    <xf numFmtId="0" fontId="20" fillId="0" borderId="0" xfId="0" applyFont="1" applyBorder="1" applyAlignment="1" applyProtection="1">
      <alignment vertical="center"/>
    </xf>
    <xf numFmtId="0" fontId="20" fillId="0" borderId="0" xfId="0" applyFont="1" applyAlignment="1" applyProtection="1">
      <alignment horizontal="right" vertical="center"/>
    </xf>
    <xf numFmtId="0" fontId="21" fillId="6" borderId="3" xfId="0" applyFont="1" applyFill="1" applyBorder="1" applyAlignment="1" applyProtection="1">
      <alignment horizontal="center" vertical="center" wrapText="1"/>
    </xf>
    <xf numFmtId="0" fontId="21" fillId="6" borderId="4" xfId="0" applyFont="1" applyFill="1" applyBorder="1" applyAlignment="1" applyProtection="1">
      <alignment horizontal="center" vertical="center" wrapText="1"/>
    </xf>
    <xf numFmtId="0" fontId="21" fillId="6" borderId="5" xfId="0" applyFont="1" applyFill="1" applyBorder="1" applyAlignment="1" applyProtection="1">
      <alignment horizontal="center" vertical="center" wrapText="1"/>
    </xf>
    <xf numFmtId="0" fontId="20" fillId="0" borderId="32" xfId="0" applyFont="1" applyBorder="1" applyAlignment="1" applyProtection="1">
      <alignment horizontal="right" vertical="center"/>
    </xf>
    <xf numFmtId="3" fontId="20" fillId="0" borderId="0" xfId="0" applyNumberFormat="1" applyFont="1" applyAlignment="1" applyProtection="1">
      <alignment vertical="center"/>
    </xf>
    <xf numFmtId="0" fontId="20" fillId="0" borderId="33" xfId="0" applyFont="1" applyBorder="1" applyAlignment="1" applyProtection="1">
      <alignment horizontal="right" vertical="center"/>
    </xf>
    <xf numFmtId="9" fontId="20" fillId="4" borderId="26" xfId="2" applyFont="1" applyFill="1" applyBorder="1" applyAlignment="1" applyProtection="1">
      <alignment horizontal="center" vertical="center"/>
    </xf>
    <xf numFmtId="164" fontId="22" fillId="4" borderId="28" xfId="0" applyNumberFormat="1" applyFont="1" applyFill="1" applyBorder="1" applyAlignment="1" applyProtection="1">
      <alignment horizontal="center" vertical="center"/>
    </xf>
    <xf numFmtId="164" fontId="22" fillId="4" borderId="27" xfId="0" applyNumberFormat="1" applyFont="1" applyFill="1" applyBorder="1" applyAlignment="1" applyProtection="1">
      <alignment horizontal="center" vertical="center"/>
    </xf>
    <xf numFmtId="9" fontId="22" fillId="4" borderId="26" xfId="2" applyFont="1" applyFill="1" applyBorder="1" applyAlignment="1" applyProtection="1">
      <alignment horizontal="center" vertical="center"/>
    </xf>
    <xf numFmtId="44" fontId="20" fillId="0" borderId="0" xfId="1" applyFont="1" applyAlignment="1" applyProtection="1">
      <alignment vertical="center"/>
    </xf>
    <xf numFmtId="0" fontId="20" fillId="0" borderId="34" xfId="0" applyFont="1" applyBorder="1" applyAlignment="1" applyProtection="1">
      <alignment horizontal="right" vertical="center"/>
    </xf>
    <xf numFmtId="0" fontId="21" fillId="6" borderId="3" xfId="0" applyNumberFormat="1" applyFont="1" applyFill="1" applyBorder="1" applyAlignment="1" applyProtection="1">
      <alignment horizontal="center" vertical="center" wrapText="1"/>
    </xf>
    <xf numFmtId="0" fontId="21" fillId="6" borderId="4" xfId="0" applyNumberFormat="1" applyFont="1" applyFill="1" applyBorder="1" applyAlignment="1" applyProtection="1">
      <alignment horizontal="center" vertical="center" wrapText="1"/>
    </xf>
    <xf numFmtId="0" fontId="20" fillId="4" borderId="23" xfId="0" applyFont="1" applyFill="1" applyBorder="1" applyAlignment="1" applyProtection="1">
      <alignment horizontal="center" vertical="center"/>
    </xf>
    <xf numFmtId="0" fontId="20" fillId="0" borderId="39" xfId="0" applyFont="1" applyBorder="1" applyAlignment="1" applyProtection="1">
      <alignment horizontal="right" vertical="center"/>
    </xf>
    <xf numFmtId="164" fontId="20" fillId="4" borderId="40" xfId="0" applyNumberFormat="1" applyFont="1" applyFill="1" applyBorder="1" applyAlignment="1" applyProtection="1">
      <alignment horizontal="center" vertical="center"/>
    </xf>
    <xf numFmtId="164" fontId="20" fillId="4" borderId="42" xfId="0" applyNumberFormat="1" applyFont="1" applyFill="1" applyBorder="1" applyAlignment="1" applyProtection="1">
      <alignment horizontal="center" vertical="center"/>
    </xf>
    <xf numFmtId="0" fontId="20" fillId="0" borderId="0" xfId="0" applyFont="1" applyAlignment="1" applyProtection="1">
      <alignment horizontal="center" vertical="center"/>
    </xf>
    <xf numFmtId="164" fontId="20" fillId="0" borderId="0" xfId="0" applyNumberFormat="1" applyFont="1" applyAlignment="1" applyProtection="1">
      <alignment vertical="center"/>
    </xf>
    <xf numFmtId="164" fontId="20" fillId="0" borderId="0" xfId="1" applyNumberFormat="1" applyFont="1" applyAlignment="1" applyProtection="1">
      <alignment horizontal="center" vertical="center"/>
    </xf>
    <xf numFmtId="164" fontId="20" fillId="0" borderId="0" xfId="1" applyNumberFormat="1" applyFont="1" applyFill="1" applyAlignment="1" applyProtection="1">
      <alignment horizontal="center" vertical="center"/>
    </xf>
    <xf numFmtId="164" fontId="21" fillId="6" borderId="0" xfId="1" applyNumberFormat="1" applyFont="1" applyFill="1" applyAlignment="1" applyProtection="1">
      <alignment horizontal="center" vertical="center"/>
    </xf>
    <xf numFmtId="165" fontId="20" fillId="0" borderId="0" xfId="0" applyNumberFormat="1" applyFont="1" applyAlignment="1" applyProtection="1">
      <alignment horizontal="left" vertical="center"/>
    </xf>
    <xf numFmtId="165" fontId="20" fillId="0" borderId="0" xfId="0" applyNumberFormat="1" applyFont="1" applyAlignment="1" applyProtection="1">
      <alignment horizontal="center" vertical="center"/>
    </xf>
    <xf numFmtId="165" fontId="20" fillId="0" borderId="0" xfId="0" applyNumberFormat="1" applyFont="1" applyAlignment="1" applyProtection="1">
      <alignment horizontal="left" vertical="center" indent="1"/>
    </xf>
    <xf numFmtId="165" fontId="20" fillId="0" borderId="0" xfId="0" applyNumberFormat="1" applyFont="1" applyAlignment="1" applyProtection="1">
      <alignment horizontal="left" vertical="center" indent="2"/>
    </xf>
    <xf numFmtId="0" fontId="20" fillId="0" borderId="0" xfId="0" applyFont="1" applyAlignment="1" applyProtection="1">
      <alignment horizontal="left" vertical="center"/>
    </xf>
    <xf numFmtId="0" fontId="20" fillId="7" borderId="22" xfId="0" applyFont="1" applyFill="1" applyBorder="1" applyAlignment="1" applyProtection="1">
      <alignment horizontal="center" vertical="center"/>
      <protection locked="0"/>
    </xf>
    <xf numFmtId="164" fontId="20" fillId="7" borderId="31" xfId="0" applyNumberFormat="1" applyFont="1" applyFill="1" applyBorder="1" applyAlignment="1" applyProtection="1">
      <alignment horizontal="center" vertical="center"/>
      <protection locked="0"/>
    </xf>
    <xf numFmtId="164" fontId="20" fillId="7" borderId="30" xfId="0" applyNumberFormat="1" applyFont="1" applyFill="1" applyBorder="1" applyAlignment="1" applyProtection="1">
      <alignment horizontal="center" vertical="center"/>
      <protection locked="0"/>
    </xf>
    <xf numFmtId="9" fontId="20" fillId="7" borderId="29" xfId="2" applyFont="1" applyFill="1" applyBorder="1" applyAlignment="1" applyProtection="1">
      <alignment horizontal="center" vertical="center"/>
      <protection locked="0"/>
    </xf>
    <xf numFmtId="164" fontId="20" fillId="7" borderId="28" xfId="0" applyNumberFormat="1" applyFont="1" applyFill="1" applyBorder="1" applyAlignment="1" applyProtection="1">
      <alignment horizontal="center" vertical="center"/>
      <protection locked="0"/>
    </xf>
    <xf numFmtId="164" fontId="20" fillId="7" borderId="27" xfId="0" applyNumberFormat="1" applyFont="1" applyFill="1" applyBorder="1" applyAlignment="1" applyProtection="1">
      <alignment horizontal="center" vertical="center"/>
      <protection locked="0"/>
    </xf>
    <xf numFmtId="0" fontId="20" fillId="7" borderId="24" xfId="0" applyFont="1" applyFill="1" applyBorder="1" applyAlignment="1" applyProtection="1">
      <alignment horizontal="center" vertical="center"/>
      <protection locked="0"/>
    </xf>
    <xf numFmtId="0" fontId="20" fillId="7" borderId="25" xfId="0" applyFont="1" applyFill="1" applyBorder="1" applyAlignment="1" applyProtection="1">
      <alignment horizontal="center" vertical="center"/>
      <protection locked="0"/>
    </xf>
    <xf numFmtId="164" fontId="20" fillId="7" borderId="26" xfId="0" applyNumberFormat="1" applyFont="1" applyFill="1" applyBorder="1" applyAlignment="1" applyProtection="1">
      <alignment horizontal="center" vertical="center"/>
      <protection locked="0"/>
    </xf>
    <xf numFmtId="164" fontId="20" fillId="7" borderId="36" xfId="0" applyNumberFormat="1" applyFont="1" applyFill="1" applyBorder="1" applyAlignment="1" applyProtection="1">
      <alignment horizontal="center" vertical="center"/>
      <protection locked="0"/>
    </xf>
    <xf numFmtId="164" fontId="20" fillId="7" borderId="37" xfId="0" applyNumberFormat="1" applyFont="1" applyFill="1" applyBorder="1" applyAlignment="1" applyProtection="1">
      <alignment horizontal="center" vertical="center"/>
      <protection locked="0"/>
    </xf>
    <xf numFmtId="164" fontId="20" fillId="7" borderId="38" xfId="0" applyNumberFormat="1" applyFont="1" applyFill="1" applyBorder="1" applyAlignment="1" applyProtection="1">
      <alignment horizontal="center" vertical="center"/>
      <protection locked="0"/>
    </xf>
    <xf numFmtId="164" fontId="20" fillId="7" borderId="41" xfId="0" applyNumberFormat="1" applyFont="1" applyFill="1" applyBorder="1" applyAlignment="1" applyProtection="1">
      <alignment horizontal="center" vertical="center"/>
      <protection locked="0"/>
    </xf>
    <xf numFmtId="0" fontId="20" fillId="7" borderId="33" xfId="0" applyFont="1" applyFill="1" applyBorder="1" applyAlignment="1" applyProtection="1">
      <alignment horizontal="right" vertical="center"/>
      <protection locked="0"/>
    </xf>
    <xf numFmtId="0" fontId="20" fillId="7" borderId="35" xfId="0" applyFont="1" applyFill="1" applyBorder="1" applyAlignment="1" applyProtection="1">
      <alignment horizontal="right" vertical="center"/>
      <protection locked="0"/>
    </xf>
    <xf numFmtId="0" fontId="17" fillId="0" borderId="0" xfId="0" applyFont="1" applyAlignment="1" applyProtection="1">
      <alignment vertical="center"/>
    </xf>
    <xf numFmtId="0" fontId="17" fillId="0" borderId="0" xfId="0" applyFont="1" applyProtection="1"/>
    <xf numFmtId="3" fontId="7" fillId="0" borderId="0" xfId="0" applyNumberFormat="1" applyFont="1" applyFill="1" applyBorder="1" applyAlignment="1" applyProtection="1">
      <alignment horizontal="center" vertical="center"/>
    </xf>
    <xf numFmtId="0" fontId="24" fillId="0" borderId="0" xfId="0" applyFont="1" applyAlignment="1" applyProtection="1">
      <alignment vertical="center"/>
    </xf>
    <xf numFmtId="0" fontId="20" fillId="8" borderId="22" xfId="0" applyFont="1" applyFill="1" applyBorder="1" applyAlignment="1" applyProtection="1">
      <alignment horizontal="center" vertical="center"/>
      <protection locked="0"/>
    </xf>
    <xf numFmtId="0" fontId="20" fillId="8" borderId="0" xfId="0" applyFont="1" applyFill="1" applyAlignment="1" applyProtection="1">
      <alignment horizontal="right" vertical="center"/>
    </xf>
    <xf numFmtId="0" fontId="25" fillId="5" borderId="1" xfId="0" applyNumberFormat="1" applyFont="1" applyFill="1" applyBorder="1" applyAlignment="1" applyProtection="1">
      <alignment horizontal="center" vertical="center" wrapText="1"/>
    </xf>
    <xf numFmtId="0" fontId="25" fillId="5" borderId="7" xfId="0" applyNumberFormat="1" applyFont="1" applyFill="1" applyBorder="1" applyAlignment="1" applyProtection="1">
      <alignment horizontal="center" vertical="center" wrapText="1"/>
    </xf>
    <xf numFmtId="0" fontId="26" fillId="5" borderId="10" xfId="0" applyNumberFormat="1" applyFont="1" applyFill="1" applyBorder="1" applyAlignment="1" applyProtection="1">
      <alignment horizontal="center" vertical="center" wrapText="1"/>
    </xf>
    <xf numFmtId="164" fontId="27" fillId="7" borderId="41" xfId="0" applyNumberFormat="1" applyFont="1" applyFill="1" applyBorder="1" applyAlignment="1" applyProtection="1">
      <alignment horizontal="center" vertical="center"/>
      <protection locked="0"/>
    </xf>
    <xf numFmtId="0" fontId="27" fillId="7" borderId="24" xfId="0" applyFont="1" applyFill="1" applyBorder="1" applyAlignment="1" applyProtection="1">
      <alignment horizontal="center" vertical="center"/>
      <protection locked="0"/>
    </xf>
    <xf numFmtId="0" fontId="28" fillId="0" borderId="0" xfId="0" applyFont="1" applyAlignment="1" applyProtection="1">
      <alignment horizontal="left" vertical="center"/>
    </xf>
    <xf numFmtId="0" fontId="2" fillId="0" borderId="6"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6" fillId="0" borderId="8"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2" fillId="0" borderId="9"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8" fontId="6" fillId="0" borderId="19" xfId="0" applyNumberFormat="1" applyFont="1" applyFill="1" applyBorder="1" applyAlignment="1" applyProtection="1">
      <alignment horizontal="left" vertical="center" wrapText="1"/>
    </xf>
    <xf numFmtId="8" fontId="6" fillId="0" borderId="20" xfId="0" applyNumberFormat="1" applyFont="1" applyFill="1" applyBorder="1" applyAlignment="1" applyProtection="1">
      <alignment horizontal="left" vertical="center" wrapText="1"/>
    </xf>
    <xf numFmtId="8" fontId="6" fillId="0" borderId="13" xfId="0" applyNumberFormat="1" applyFont="1" applyFill="1" applyBorder="1" applyAlignment="1" applyProtection="1">
      <alignment horizontal="left" vertical="center"/>
    </xf>
    <xf numFmtId="8" fontId="6" fillId="0" borderId="14" xfId="0" applyNumberFormat="1" applyFont="1" applyFill="1" applyBorder="1" applyAlignment="1" applyProtection="1">
      <alignment horizontal="left" vertical="center"/>
    </xf>
    <xf numFmtId="8" fontId="7" fillId="0" borderId="16" xfId="0" applyNumberFormat="1" applyFont="1" applyFill="1" applyBorder="1" applyAlignment="1" applyProtection="1">
      <alignment horizontal="left" vertical="center"/>
    </xf>
    <xf numFmtId="8" fontId="7" fillId="0" borderId="17" xfId="0" applyNumberFormat="1" applyFont="1" applyFill="1" applyBorder="1" applyAlignment="1" applyProtection="1">
      <alignment horizontal="left" vertical="center"/>
    </xf>
    <xf numFmtId="8" fontId="4" fillId="2" borderId="3" xfId="0" applyNumberFormat="1" applyFont="1" applyFill="1" applyBorder="1" applyAlignment="1" applyProtection="1">
      <alignment horizontal="center" vertical="center" wrapText="1"/>
      <protection locked="0"/>
    </xf>
    <xf numFmtId="8" fontId="4" fillId="2" borderId="5" xfId="0" applyNumberFormat="1" applyFont="1" applyFill="1" applyBorder="1" applyAlignment="1" applyProtection="1">
      <alignment horizontal="center" vertical="center" wrapText="1"/>
      <protection locked="0"/>
    </xf>
    <xf numFmtId="8" fontId="3" fillId="5" borderId="6" xfId="0" applyNumberFormat="1" applyFont="1" applyFill="1" applyBorder="1" applyAlignment="1" applyProtection="1">
      <alignment horizontal="center" vertical="center"/>
    </xf>
    <xf numFmtId="8" fontId="3" fillId="5" borderId="1" xfId="0" applyNumberFormat="1" applyFont="1" applyFill="1" applyBorder="1" applyAlignment="1" applyProtection="1">
      <alignment horizontal="center" vertical="center"/>
    </xf>
    <xf numFmtId="8" fontId="3" fillId="5" borderId="9" xfId="0" applyNumberFormat="1" applyFont="1" applyFill="1" applyBorder="1" applyAlignment="1" applyProtection="1">
      <alignment horizontal="center" vertical="center"/>
    </xf>
    <xf numFmtId="8" fontId="3" fillId="5" borderId="10" xfId="0" applyNumberFormat="1" applyFont="1" applyFill="1" applyBorder="1" applyAlignment="1" applyProtection="1">
      <alignment horizontal="center" vertical="center"/>
    </xf>
    <xf numFmtId="8" fontId="3" fillId="5" borderId="1" xfId="0" applyNumberFormat="1" applyFont="1" applyFill="1" applyBorder="1" applyAlignment="1" applyProtection="1">
      <alignment horizontal="center" vertical="center" wrapText="1"/>
    </xf>
    <xf numFmtId="8" fontId="4" fillId="2" borderId="4" xfId="0" applyNumberFormat="1" applyFont="1" applyFill="1" applyBorder="1" applyAlignment="1" applyProtection="1">
      <alignment horizontal="center" vertical="center" wrapText="1"/>
      <protection locked="0"/>
    </xf>
    <xf numFmtId="0" fontId="15" fillId="0" borderId="3" xfId="0" applyFont="1" applyFill="1" applyBorder="1" applyAlignment="1" applyProtection="1">
      <alignment horizontal="left" vertical="center" wrapText="1"/>
    </xf>
    <xf numFmtId="0" fontId="15" fillId="0" borderId="4"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8" fillId="0" borderId="4" xfId="0" applyFont="1" applyFill="1" applyBorder="1" applyAlignment="1" applyProtection="1">
      <alignment horizontal="left" vertical="center" wrapText="1"/>
    </xf>
    <xf numFmtId="0" fontId="8" fillId="0" borderId="5"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26" fillId="5" borderId="10" xfId="0" applyNumberFormat="1" applyFont="1" applyFill="1" applyBorder="1" applyAlignment="1" applyProtection="1">
      <alignment horizontal="center" vertical="center" wrapText="1"/>
    </xf>
    <xf numFmtId="0" fontId="26" fillId="5" borderId="11" xfId="0" applyNumberFormat="1" applyFont="1" applyFill="1" applyBorder="1" applyAlignment="1" applyProtection="1">
      <alignment horizontal="center" vertical="center" wrapText="1"/>
    </xf>
    <xf numFmtId="8" fontId="3" fillId="5" borderId="3" xfId="0" applyNumberFormat="1" applyFont="1" applyFill="1" applyBorder="1" applyAlignment="1" applyProtection="1">
      <alignment horizontal="left" vertical="center" wrapText="1"/>
    </xf>
    <xf numFmtId="8" fontId="3" fillId="5" borderId="4" xfId="0" applyNumberFormat="1" applyFont="1" applyFill="1" applyBorder="1" applyAlignment="1" applyProtection="1">
      <alignment horizontal="left" vertical="center" wrapText="1"/>
    </xf>
    <xf numFmtId="0" fontId="20" fillId="7" borderId="6" xfId="0"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protection locked="0"/>
    </xf>
    <xf numFmtId="0" fontId="20" fillId="7" borderId="7" xfId="0" applyFont="1" applyFill="1" applyBorder="1" applyAlignment="1" applyProtection="1">
      <alignment horizontal="center" vertical="center"/>
      <protection locked="0"/>
    </xf>
    <xf numFmtId="164" fontId="21" fillId="6" borderId="3" xfId="1" applyNumberFormat="1" applyFont="1" applyFill="1" applyBorder="1" applyAlignment="1" applyProtection="1">
      <alignment horizontal="center" vertical="center"/>
    </xf>
    <xf numFmtId="164" fontId="21" fillId="6" borderId="4" xfId="1" applyNumberFormat="1" applyFont="1" applyFill="1" applyBorder="1" applyAlignment="1" applyProtection="1">
      <alignment horizontal="center" vertical="center"/>
    </xf>
    <xf numFmtId="164" fontId="21" fillId="6" borderId="5" xfId="1" applyNumberFormat="1" applyFont="1" applyFill="1" applyBorder="1" applyAlignment="1" applyProtection="1">
      <alignment horizontal="center" vertical="center"/>
    </xf>
  </cellXfs>
  <cellStyles count="3">
    <cellStyle name="Currency" xfId="1" builtinId="4"/>
    <cellStyle name="Normal" xfId="0" builtinId="0"/>
    <cellStyle name="Percent" xfId="2" builtinId="5"/>
  </cellStyles>
  <dxfs count="10">
    <dxf>
      <font>
        <color theme="6"/>
      </font>
      <fill>
        <patternFill>
          <bgColor theme="6"/>
        </patternFill>
      </fill>
    </dxf>
    <dxf>
      <font>
        <color theme="6"/>
      </font>
      <fill>
        <patternFill>
          <bgColor theme="6"/>
        </patternFill>
      </fill>
    </dxf>
    <dxf>
      <font>
        <color theme="6"/>
      </font>
      <fill>
        <patternFill>
          <bgColor theme="6"/>
        </patternFill>
      </fill>
    </dxf>
    <dxf>
      <font>
        <color theme="6"/>
      </font>
      <fill>
        <patternFill>
          <bgColor theme="6"/>
        </patternFill>
      </fill>
    </dxf>
    <dxf>
      <font>
        <color theme="6"/>
      </font>
      <fill>
        <patternFill>
          <bgColor theme="6"/>
        </patternFill>
      </fill>
    </dxf>
    <dxf>
      <font>
        <color theme="6"/>
      </font>
      <fill>
        <patternFill>
          <bgColor theme="6"/>
        </patternFill>
      </fill>
    </dxf>
    <dxf>
      <font>
        <color theme="6"/>
      </font>
      <fill>
        <patternFill>
          <bgColor theme="6"/>
        </patternFill>
      </fill>
    </dxf>
    <dxf>
      <font>
        <color theme="3"/>
      </font>
      <fill>
        <patternFill>
          <bgColor theme="3"/>
        </patternFill>
      </fill>
      <border>
        <right/>
      </border>
    </dxf>
    <dxf>
      <font>
        <color theme="1"/>
      </font>
      <fill>
        <patternFill>
          <bgColor rgb="FFD9C89E"/>
        </patternFill>
      </fill>
      <border>
        <left style="hair">
          <color auto="1"/>
        </left>
        <right style="hair">
          <color auto="1"/>
        </right>
        <top style="hair">
          <color auto="1"/>
        </top>
        <bottom style="hair">
          <color auto="1"/>
        </bottom>
        <vertical/>
        <horizontal/>
      </border>
    </dxf>
    <dxf>
      <font>
        <color theme="1"/>
      </font>
      <fill>
        <patternFill>
          <bgColor rgb="FFD9C89E"/>
        </patternFill>
      </fill>
      <border>
        <left style="hair">
          <color auto="1"/>
        </left>
        <right style="hair">
          <color auto="1"/>
        </right>
        <top style="hair">
          <color auto="1"/>
        </top>
        <bottom style="hair">
          <color auto="1"/>
        </bottom>
        <vertical/>
        <horizontal/>
      </border>
    </dxf>
  </dxfs>
  <tableStyles count="0" defaultTableStyle="TableStyleMedium9" defaultPivotStyle="PivotStyleLight16"/>
  <colors>
    <mruColors>
      <color rgb="FFA5E6F1"/>
      <color rgb="FFD9C89E"/>
      <color rgb="FFFFCC99"/>
      <color rgb="FF326295"/>
      <color rgb="FFFFFF99"/>
      <color rgb="FFDAAA00"/>
      <color rgb="FF7A99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Alliant">
      <a:dk1>
        <a:sysClr val="windowText" lastClr="000000"/>
      </a:dk1>
      <a:lt1>
        <a:sysClr val="window" lastClr="FFFFFF"/>
      </a:lt1>
      <a:dk2>
        <a:srgbClr val="0C4751"/>
      </a:dk2>
      <a:lt2>
        <a:srgbClr val="47C5CA"/>
      </a:lt2>
      <a:accent1>
        <a:srgbClr val="BBD531"/>
      </a:accent1>
      <a:accent2>
        <a:srgbClr val="32CD32"/>
      </a:accent2>
      <a:accent3>
        <a:srgbClr val="555555"/>
      </a:accent3>
      <a:accent4>
        <a:srgbClr val="EF5A00"/>
      </a:accent4>
      <a:accent5>
        <a:srgbClr val="EB8300"/>
      </a:accent5>
      <a:accent6>
        <a:srgbClr val="3D7E7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4"/>
  <sheetViews>
    <sheetView showGridLines="0" tabSelected="1" zoomScaleNormal="100" zoomScaleSheetLayoutView="115" workbookViewId="0">
      <selection activeCell="C4" sqref="C4:D4"/>
    </sheetView>
  </sheetViews>
  <sheetFormatPr defaultColWidth="0" defaultRowHeight="15.75" zeroHeight="1" x14ac:dyDescent="0.25"/>
  <cols>
    <col min="1" max="1" width="1.42578125" style="48" customWidth="1"/>
    <col min="2" max="2" width="42.85546875" style="57" customWidth="1"/>
    <col min="3" max="4" width="12.85546875" style="57" customWidth="1"/>
    <col min="5" max="7" width="8.5703125" style="58" customWidth="1"/>
    <col min="8" max="8" width="14.42578125" style="58" customWidth="1"/>
    <col min="9" max="9" width="14.5703125" style="58" customWidth="1"/>
    <col min="10" max="10" width="16.140625" style="58" customWidth="1"/>
    <col min="11" max="11" width="15.140625" style="58" customWidth="1"/>
    <col min="12" max="12" width="1.42578125" style="47" customWidth="1"/>
    <col min="13" max="23" width="9.140625" style="47" hidden="1" customWidth="1"/>
    <col min="24" max="26" width="9.140625" style="48" hidden="1" customWidth="1"/>
    <col min="27" max="46" width="0" style="111" hidden="1" customWidth="1"/>
    <col min="47" max="51" width="0" style="48" hidden="1" customWidth="1"/>
    <col min="52" max="16384" width="9.140625" style="48" hidden="1"/>
  </cols>
  <sheetData>
    <row r="1" spans="2:51" ht="7.5" customHeight="1" thickBot="1" x14ac:dyDescent="0.3"/>
    <row r="2" spans="2:51" ht="30" customHeight="1" x14ac:dyDescent="0.25">
      <c r="B2" s="123" t="str">
        <f>Data!A1</f>
        <v>City of Kent - Police Officers and Sergeants</v>
      </c>
      <c r="C2" s="124"/>
      <c r="D2" s="124"/>
      <c r="E2" s="124"/>
      <c r="F2" s="124"/>
      <c r="G2" s="124"/>
      <c r="H2" s="124"/>
      <c r="I2" s="124"/>
      <c r="J2" s="124"/>
      <c r="K2" s="125"/>
      <c r="L2" s="46"/>
      <c r="AG2" s="112"/>
      <c r="AH2" s="112"/>
      <c r="AI2" s="112"/>
      <c r="AJ2" s="49"/>
    </row>
    <row r="3" spans="2:51" ht="30" customHeight="1" thickBot="1" x14ac:dyDescent="0.3">
      <c r="B3" s="128" t="s">
        <v>47</v>
      </c>
      <c r="C3" s="129"/>
      <c r="D3" s="129"/>
      <c r="E3" s="129"/>
      <c r="F3" s="129"/>
      <c r="G3" s="129"/>
      <c r="H3" s="129"/>
      <c r="I3" s="129"/>
      <c r="J3" s="129"/>
      <c r="K3" s="130"/>
      <c r="L3" s="46"/>
      <c r="AG3" s="112"/>
      <c r="AH3" s="112"/>
      <c r="AI3" s="112"/>
      <c r="AJ3" s="49"/>
    </row>
    <row r="4" spans="2:51" ht="56.25" customHeight="1" thickBot="1" x14ac:dyDescent="0.3">
      <c r="B4" s="1" t="s">
        <v>5</v>
      </c>
      <c r="C4" s="137" t="s">
        <v>78</v>
      </c>
      <c r="D4" s="138"/>
      <c r="E4" s="137" t="s">
        <v>75</v>
      </c>
      <c r="F4" s="144"/>
      <c r="G4" s="138"/>
      <c r="H4" s="2" t="str">
        <f>Data!$B$1</f>
        <v xml:space="preserve">Premera CCP </v>
      </c>
      <c r="I4" s="2" t="str">
        <f>Data!$F$1</f>
        <v xml:space="preserve">Premera 80/20 Plan </v>
      </c>
      <c r="J4" s="2" t="str">
        <f>Data!$J$1</f>
        <v xml:space="preserve">Kaiser Permanente </v>
      </c>
      <c r="K4" s="3" t="str">
        <f>Data!$N$1</f>
        <v>Premera $15 Copay Plan</v>
      </c>
      <c r="L4" s="50"/>
      <c r="AG4" s="112"/>
      <c r="AH4" s="112"/>
      <c r="AI4" s="112"/>
      <c r="AJ4" s="49"/>
      <c r="AU4" s="49"/>
      <c r="AV4" s="49"/>
      <c r="AW4" s="49"/>
      <c r="AX4" s="49"/>
      <c r="AY4" s="49"/>
    </row>
    <row r="5" spans="2:51" ht="18.75" customHeight="1" x14ac:dyDescent="0.25">
      <c r="B5" s="131" t="str">
        <f>CONCATENATE(C4," Monthly Premium")</f>
        <v>Employee Only Monthly Premium</v>
      </c>
      <c r="C5" s="132"/>
      <c r="D5" s="132"/>
      <c r="E5" s="132"/>
      <c r="F5" s="132"/>
      <c r="G5" s="132"/>
      <c r="H5" s="6">
        <f>INDEX(Data!B14:E19,MATCH(C4,Data!A14:A19,0),MATCH(Data!B12,Data!B12:E12,0))</f>
        <v>0</v>
      </c>
      <c r="I5" s="6">
        <f>INDEX(Data!F14:I19,MATCH(C4,Data!A14:A19,0),MATCH(Data!F12,Data!F12:I12,0))</f>
        <v>0</v>
      </c>
      <c r="J5" s="6">
        <f>INDEX(Data!J14:M19,MATCH(C4,Data!A14:A19,0),MATCH(Data!J12,Data!J12:M12,0))</f>
        <v>0</v>
      </c>
      <c r="K5" s="7">
        <f>INDEX(Data!N14:Q19,MATCH(C4,Data!A14:A19,0),MATCH(Data!N12,Data!N12:Q12,0))</f>
        <v>0</v>
      </c>
      <c r="L5" s="50"/>
      <c r="AG5" s="112"/>
      <c r="AH5" s="112"/>
      <c r="AI5" s="112"/>
      <c r="AJ5" s="49"/>
      <c r="AU5" s="49"/>
      <c r="AV5" s="49"/>
      <c r="AW5" s="49"/>
      <c r="AX5" s="49"/>
      <c r="AY5" s="49"/>
    </row>
    <row r="6" spans="2:51" ht="18.75" customHeight="1" x14ac:dyDescent="0.25">
      <c r="B6" s="133" t="str">
        <f>CONCATENATE("Deductible for ",C4)</f>
        <v>Deductible for Employee Only</v>
      </c>
      <c r="C6" s="134"/>
      <c r="D6" s="134"/>
      <c r="E6" s="134"/>
      <c r="F6" s="134"/>
      <c r="G6" s="134"/>
      <c r="H6" s="8">
        <f>INDEX(Data!B14:E19,MATCH(C4,Data!A14:A19,0),MATCH(Data!C12,Data!B12:E12,0))</f>
        <v>2000</v>
      </c>
      <c r="I6" s="8">
        <f>INDEX(Data!F14:I19,MATCH(C4,Data!A14:A19,0),MATCH(Data!G12,Data!F12:I12,0))</f>
        <v>200</v>
      </c>
      <c r="J6" s="8">
        <f>INDEX(Data!J14:M19,MATCH(C4,Data!A14:A19,0),MATCH(Data!K12,Data!J12:M12,0))</f>
        <v>0</v>
      </c>
      <c r="K6" s="9">
        <f>INDEX(Data!N14:Q19,MATCH(C4,Data!A14:A19,0),MATCH(Data!O12,Data!N12:Q12,0))</f>
        <v>0</v>
      </c>
      <c r="L6" s="50"/>
      <c r="AG6" s="112"/>
      <c r="AH6" s="112"/>
      <c r="AI6" s="112"/>
      <c r="AJ6" s="49"/>
      <c r="AU6" s="49"/>
      <c r="AV6" s="49"/>
      <c r="AW6" s="49"/>
      <c r="AX6" s="49"/>
      <c r="AY6" s="49"/>
    </row>
    <row r="7" spans="2:51" ht="18.75" customHeight="1" thickBot="1" x14ac:dyDescent="0.3">
      <c r="B7" s="135" t="str">
        <f>CONCATENATE("Out of Pocket Maximum for ",C4)</f>
        <v>Out of Pocket Maximum for Employee Only</v>
      </c>
      <c r="C7" s="136"/>
      <c r="D7" s="136"/>
      <c r="E7" s="136"/>
      <c r="F7" s="136"/>
      <c r="G7" s="136"/>
      <c r="H7" s="10">
        <f>INDEX(Data!B14:E19,MATCH(C4,Data!A14:A19,0),MATCH(Data!D12,Data!B12:E12,0))</f>
        <v>2000</v>
      </c>
      <c r="I7" s="10">
        <f>INDEX(Data!F14:I19,MATCH(C4,Data!A14:A19,0),MATCH(Data!H12,Data!F12:I12,0))</f>
        <v>1200</v>
      </c>
      <c r="J7" s="10">
        <f>INDEX(Data!J14:M19,MATCH(C4,Data!A14:A19,0),MATCH(Data!L12,Data!J12:M12,0))</f>
        <v>2000</v>
      </c>
      <c r="K7" s="11">
        <f>INDEX(Data!N14:Q19,MATCH(C4,Data!A14:A19,0),MATCH(Data!P12,Data!N12:Q12,0))</f>
        <v>6350</v>
      </c>
      <c r="L7" s="50"/>
      <c r="AG7" s="112"/>
      <c r="AH7" s="112"/>
      <c r="AI7" s="112"/>
      <c r="AJ7" s="49"/>
      <c r="AU7" s="49"/>
      <c r="AV7" s="49"/>
      <c r="AW7" s="49"/>
      <c r="AX7" s="49"/>
      <c r="AY7" s="49"/>
    </row>
    <row r="8" spans="2:51" ht="15" customHeight="1" thickBot="1" x14ac:dyDescent="0.3">
      <c r="B8" s="12"/>
      <c r="C8" s="13"/>
      <c r="D8" s="13"/>
      <c r="E8" s="14"/>
      <c r="F8" s="14"/>
      <c r="G8" s="15"/>
      <c r="H8" s="15"/>
      <c r="I8" s="15"/>
      <c r="J8" s="16"/>
      <c r="K8" s="17"/>
      <c r="L8" s="50"/>
      <c r="AG8" s="112"/>
      <c r="AH8" s="112"/>
      <c r="AI8" s="112"/>
      <c r="AJ8" s="49"/>
      <c r="AK8" s="48"/>
      <c r="AU8" s="49"/>
      <c r="AV8" s="49"/>
      <c r="AW8" s="49"/>
      <c r="AX8" s="49"/>
      <c r="AY8" s="49"/>
    </row>
    <row r="9" spans="2:51" ht="60" customHeight="1" thickBot="1" x14ac:dyDescent="0.3">
      <c r="B9" s="147" t="s">
        <v>89</v>
      </c>
      <c r="C9" s="148"/>
      <c r="D9" s="148"/>
      <c r="E9" s="148"/>
      <c r="F9" s="148"/>
      <c r="G9" s="148"/>
      <c r="H9" s="148"/>
      <c r="I9" s="148"/>
      <c r="J9" s="148"/>
      <c r="K9" s="149"/>
      <c r="L9" s="50"/>
      <c r="AG9" s="112"/>
      <c r="AH9" s="112"/>
      <c r="AI9" s="112"/>
      <c r="AJ9" s="49"/>
      <c r="AK9" s="48"/>
      <c r="AU9" s="49"/>
      <c r="AV9" s="49"/>
      <c r="AW9" s="49"/>
      <c r="AX9" s="49"/>
      <c r="AY9" s="49"/>
    </row>
    <row r="10" spans="2:51" s="52" customFormat="1" ht="41.25" customHeight="1" x14ac:dyDescent="0.25">
      <c r="B10" s="139" t="str">
        <f>CONCATENATE(C4," Utilization")</f>
        <v>Employee Only Utilization</v>
      </c>
      <c r="C10" s="140"/>
      <c r="D10" s="140"/>
      <c r="E10" s="143" t="s">
        <v>43</v>
      </c>
      <c r="F10" s="143"/>
      <c r="G10" s="143"/>
      <c r="H10" s="117" t="str">
        <f t="shared" ref="H10:K10" si="0">H4</f>
        <v xml:space="preserve">Premera CCP </v>
      </c>
      <c r="I10" s="117" t="str">
        <f t="shared" si="0"/>
        <v xml:space="preserve">Premera 80/20 Plan </v>
      </c>
      <c r="J10" s="117" t="str">
        <f t="shared" si="0"/>
        <v xml:space="preserve">Kaiser Permanente </v>
      </c>
      <c r="K10" s="118" t="str">
        <f t="shared" si="0"/>
        <v>Premera $15 Copay Plan</v>
      </c>
      <c r="L10" s="51"/>
      <c r="AG10" s="112"/>
      <c r="AH10" s="112"/>
      <c r="AI10" s="112"/>
      <c r="AJ10" s="49"/>
      <c r="AK10" s="49"/>
      <c r="AU10" s="49"/>
      <c r="AV10" s="49"/>
      <c r="AW10" s="49"/>
      <c r="AX10" s="49"/>
      <c r="AY10" s="49"/>
    </row>
    <row r="11" spans="2:51" s="52" customFormat="1" ht="37.5" customHeight="1" thickBot="1" x14ac:dyDescent="0.3">
      <c r="B11" s="141"/>
      <c r="C11" s="142"/>
      <c r="D11" s="142"/>
      <c r="E11" s="119" t="s">
        <v>11</v>
      </c>
      <c r="F11" s="119" t="str">
        <f>IF(C4=Data!A14,"","Member 2")</f>
        <v/>
      </c>
      <c r="G11" s="119" t="str">
        <f>IF(OR(C4=Data!A14,C4=Data!A15,C4=Data!A16),"","Member 3")</f>
        <v/>
      </c>
      <c r="H11" s="151" t="s">
        <v>77</v>
      </c>
      <c r="I11" s="151"/>
      <c r="J11" s="151"/>
      <c r="K11" s="152"/>
      <c r="L11" s="51"/>
      <c r="AG11" s="112"/>
      <c r="AH11" s="112"/>
      <c r="AI11" s="112"/>
      <c r="AJ11" s="49"/>
      <c r="AK11" s="49"/>
      <c r="AU11" s="49"/>
      <c r="AV11" s="49"/>
      <c r="AW11" s="49"/>
      <c r="AX11" s="49"/>
      <c r="AY11" s="49"/>
    </row>
    <row r="12" spans="2:51" s="52" customFormat="1" ht="22.5" customHeight="1" x14ac:dyDescent="0.25">
      <c r="B12" s="18" t="s">
        <v>6</v>
      </c>
      <c r="C12" s="19"/>
      <c r="D12" s="19"/>
      <c r="E12" s="20"/>
      <c r="F12" s="20"/>
      <c r="G12" s="21"/>
      <c r="H12" s="21"/>
      <c r="I12" s="21"/>
      <c r="J12" s="21"/>
      <c r="K12" s="22"/>
      <c r="L12" s="53"/>
      <c r="AG12" s="112"/>
      <c r="AH12" s="112"/>
      <c r="AI12" s="112"/>
      <c r="AJ12" s="49"/>
      <c r="AK12" s="49"/>
      <c r="AU12" s="49"/>
      <c r="AV12" s="49"/>
      <c r="AW12" s="49"/>
      <c r="AX12" s="49"/>
      <c r="AY12" s="49"/>
    </row>
    <row r="13" spans="2:51" ht="15" customHeight="1" x14ac:dyDescent="0.25">
      <c r="B13" s="126" t="s">
        <v>23</v>
      </c>
      <c r="C13" s="127"/>
      <c r="D13" s="127"/>
      <c r="E13" s="23"/>
      <c r="F13" s="60"/>
      <c r="G13" s="60"/>
      <c r="H13" s="24">
        <f>SUM(Data!S3:U3)*SUM(Data!B3:D3)</f>
        <v>0</v>
      </c>
      <c r="I13" s="24">
        <f>SUM(Data!S3:U3)*SUM(Data!F3:H3)</f>
        <v>0</v>
      </c>
      <c r="J13" s="24">
        <f>SUM(Data!S3:U3)*SUM(Data!J3:L3)</f>
        <v>0</v>
      </c>
      <c r="K13" s="25">
        <f>SUM(Data!S3:U3)*SUM(Data!N3:P3)</f>
        <v>0</v>
      </c>
      <c r="L13" s="54"/>
      <c r="AG13" s="112"/>
      <c r="AH13" s="112"/>
      <c r="AI13" s="112"/>
      <c r="AJ13" s="49"/>
      <c r="AK13" s="49"/>
      <c r="AU13" s="49"/>
      <c r="AV13" s="49"/>
      <c r="AW13" s="49"/>
      <c r="AX13" s="49"/>
      <c r="AY13" s="49"/>
    </row>
    <row r="14" spans="2:51" ht="15" customHeight="1" x14ac:dyDescent="0.25">
      <c r="B14" s="26"/>
      <c r="C14" s="20"/>
      <c r="D14" s="20"/>
      <c r="E14" s="27"/>
      <c r="F14" s="27"/>
      <c r="G14" s="27"/>
      <c r="H14" s="24"/>
      <c r="I14" s="24"/>
      <c r="J14" s="24"/>
      <c r="K14" s="25"/>
      <c r="L14" s="50"/>
      <c r="AG14" s="112"/>
      <c r="AH14" s="112"/>
      <c r="AI14" s="112"/>
      <c r="AJ14" s="49"/>
      <c r="AK14" s="49"/>
      <c r="AU14" s="49"/>
      <c r="AV14" s="49"/>
      <c r="AW14" s="49"/>
      <c r="AX14" s="49"/>
      <c r="AY14" s="49"/>
    </row>
    <row r="15" spans="2:51" ht="21.75" customHeight="1" x14ac:dyDescent="0.25">
      <c r="B15" s="28" t="s">
        <v>1</v>
      </c>
      <c r="C15" s="20"/>
      <c r="D15" s="20"/>
      <c r="E15" s="27"/>
      <c r="F15" s="27"/>
      <c r="G15" s="27"/>
      <c r="H15" s="24"/>
      <c r="I15" s="24"/>
      <c r="J15" s="24"/>
      <c r="K15" s="25"/>
      <c r="L15" s="50"/>
      <c r="AG15" s="112"/>
      <c r="AH15" s="112"/>
      <c r="AI15" s="112"/>
      <c r="AJ15" s="49"/>
      <c r="AK15" s="49"/>
      <c r="AU15" s="49"/>
      <c r="AV15" s="49"/>
      <c r="AW15" s="49"/>
      <c r="AX15" s="49"/>
      <c r="AY15" s="49"/>
    </row>
    <row r="16" spans="2:51" ht="15" customHeight="1" x14ac:dyDescent="0.25">
      <c r="B16" s="126" t="s">
        <v>24</v>
      </c>
      <c r="C16" s="127"/>
      <c r="D16" s="127"/>
      <c r="E16" s="29"/>
      <c r="F16" s="61"/>
      <c r="G16" s="61"/>
      <c r="H16" s="24">
        <f>SUM(Data!S4:U4)*SUM(Data!B4:D4)</f>
        <v>0</v>
      </c>
      <c r="I16" s="24">
        <f>SUM(Data!S4:U4)*SUM(Data!F4:H4)</f>
        <v>0</v>
      </c>
      <c r="J16" s="24">
        <f>SUM(Data!S4:U4)*SUM(Data!J4:L4)</f>
        <v>0</v>
      </c>
      <c r="K16" s="25">
        <f>SUM(Data!S4:U4)*SUM(Data!N4:P4)</f>
        <v>0</v>
      </c>
      <c r="L16" s="50"/>
      <c r="AG16" s="112"/>
      <c r="AH16" s="112"/>
      <c r="AI16" s="112"/>
      <c r="AJ16" s="49"/>
      <c r="AK16" s="49"/>
      <c r="AU16" s="49"/>
      <c r="AV16" s="49"/>
      <c r="AW16" s="49"/>
      <c r="AX16" s="49"/>
      <c r="AY16" s="49"/>
    </row>
    <row r="17" spans="2:51" ht="15" customHeight="1" x14ac:dyDescent="0.25">
      <c r="B17" s="26"/>
      <c r="C17" s="20"/>
      <c r="D17" s="20"/>
      <c r="E17" s="27"/>
      <c r="F17" s="27"/>
      <c r="G17" s="27"/>
      <c r="H17" s="24"/>
      <c r="I17" s="24"/>
      <c r="J17" s="24"/>
      <c r="K17" s="25"/>
      <c r="L17" s="50"/>
      <c r="AG17" s="112"/>
      <c r="AH17" s="112"/>
      <c r="AI17" s="112"/>
      <c r="AJ17" s="49"/>
      <c r="AK17" s="49"/>
      <c r="AU17" s="49"/>
      <c r="AV17" s="49"/>
      <c r="AW17" s="49"/>
      <c r="AX17" s="49"/>
      <c r="AY17" s="49"/>
    </row>
    <row r="18" spans="2:51" ht="21.75" customHeight="1" x14ac:dyDescent="0.25">
      <c r="B18" s="28" t="s">
        <v>3</v>
      </c>
      <c r="C18" s="30"/>
      <c r="D18" s="31"/>
      <c r="E18" s="27"/>
      <c r="F18" s="27"/>
      <c r="G18" s="27"/>
      <c r="H18" s="24"/>
      <c r="I18" s="24"/>
      <c r="J18" s="24"/>
      <c r="K18" s="25"/>
      <c r="L18" s="50"/>
      <c r="AG18" s="112"/>
      <c r="AH18" s="112"/>
      <c r="AI18" s="112"/>
      <c r="AJ18" s="49"/>
      <c r="AK18" s="49"/>
      <c r="AU18" s="49"/>
      <c r="AV18" s="49"/>
      <c r="AW18" s="49"/>
      <c r="AX18" s="49"/>
      <c r="AY18" s="49"/>
    </row>
    <row r="19" spans="2:51" ht="30" customHeight="1" x14ac:dyDescent="0.25">
      <c r="B19" s="126" t="s">
        <v>27</v>
      </c>
      <c r="C19" s="150"/>
      <c r="D19" s="150"/>
      <c r="E19" s="29">
        <v>0</v>
      </c>
      <c r="F19" s="61"/>
      <c r="G19" s="61"/>
      <c r="H19" s="24">
        <f>SUM(Data!S5:U5)*SUM(Data!B5:D5)</f>
        <v>0</v>
      </c>
      <c r="I19" s="24">
        <f>SUM(Data!S5:U5)*SUM(Data!F5:H5)</f>
        <v>0</v>
      </c>
      <c r="J19" s="24">
        <f>SUM(Data!S5:U5)*SUM(Data!J5:L5)</f>
        <v>0</v>
      </c>
      <c r="K19" s="25">
        <f>SUM(Data!S5:U5)*SUM(Data!N5:P5)</f>
        <v>0</v>
      </c>
      <c r="L19" s="50"/>
      <c r="AG19" s="112"/>
      <c r="AH19" s="112"/>
      <c r="AI19" s="112"/>
      <c r="AJ19" s="49"/>
      <c r="AK19" s="49"/>
      <c r="AU19" s="49"/>
      <c r="AV19" s="49"/>
      <c r="AW19" s="49"/>
      <c r="AX19" s="49"/>
      <c r="AY19" s="49"/>
    </row>
    <row r="20" spans="2:51" ht="15" customHeight="1" x14ac:dyDescent="0.25">
      <c r="B20" s="63"/>
      <c r="C20" s="64"/>
      <c r="D20" s="64"/>
      <c r="E20" s="27"/>
      <c r="F20" s="27"/>
      <c r="G20" s="27"/>
      <c r="H20" s="24"/>
      <c r="I20" s="24"/>
      <c r="J20" s="24"/>
      <c r="K20" s="25"/>
      <c r="L20" s="50"/>
      <c r="AG20" s="112"/>
      <c r="AH20" s="112"/>
      <c r="AI20" s="112"/>
      <c r="AJ20" s="49"/>
      <c r="AK20" s="49"/>
      <c r="AU20" s="49"/>
      <c r="AV20" s="49"/>
      <c r="AW20" s="49"/>
      <c r="AX20" s="49"/>
      <c r="AY20" s="49"/>
    </row>
    <row r="21" spans="2:51" ht="21.75" customHeight="1" x14ac:dyDescent="0.25">
      <c r="B21" s="28" t="s">
        <v>7</v>
      </c>
      <c r="C21" s="20"/>
      <c r="D21" s="20"/>
      <c r="E21" s="27"/>
      <c r="F21" s="27"/>
      <c r="G21" s="27"/>
      <c r="H21" s="24"/>
      <c r="I21" s="24"/>
      <c r="J21" s="24"/>
      <c r="K21" s="25"/>
      <c r="L21" s="50"/>
      <c r="AG21" s="112"/>
      <c r="AH21" s="112"/>
      <c r="AI21" s="112"/>
      <c r="AJ21" s="49"/>
      <c r="AK21" s="49"/>
      <c r="AU21" s="49"/>
      <c r="AV21" s="49"/>
      <c r="AW21" s="49"/>
      <c r="AX21" s="49"/>
      <c r="AY21" s="49"/>
    </row>
    <row r="22" spans="2:51" ht="15" customHeight="1" x14ac:dyDescent="0.25">
      <c r="B22" s="126" t="s">
        <v>25</v>
      </c>
      <c r="C22" s="127"/>
      <c r="D22" s="127"/>
      <c r="E22" s="29">
        <v>0</v>
      </c>
      <c r="F22" s="61"/>
      <c r="G22" s="61"/>
      <c r="H22" s="24">
        <f>SUM(Data!S6:U6)*SUM(Data!B6:D6)</f>
        <v>0</v>
      </c>
      <c r="I22" s="24">
        <f>SUM(Data!S6:U6)*SUM(Data!F6:H6)</f>
        <v>0</v>
      </c>
      <c r="J22" s="24">
        <f>SUM(Data!S6:U6)*SUM(Data!J6:L6)</f>
        <v>0</v>
      </c>
      <c r="K22" s="25">
        <f>SUM(Data!S6:U6)*SUM(Data!N6:P6)</f>
        <v>0</v>
      </c>
      <c r="L22" s="50"/>
      <c r="AG22" s="112"/>
      <c r="AH22" s="112"/>
      <c r="AI22" s="112"/>
      <c r="AJ22" s="49"/>
      <c r="AK22" s="49"/>
      <c r="AU22" s="49"/>
      <c r="AV22" s="49"/>
      <c r="AW22" s="49"/>
      <c r="AX22" s="49"/>
      <c r="AY22" s="49"/>
    </row>
    <row r="23" spans="2:51" ht="15" customHeight="1" x14ac:dyDescent="0.25">
      <c r="B23" s="126" t="s">
        <v>26</v>
      </c>
      <c r="C23" s="127"/>
      <c r="D23" s="127"/>
      <c r="E23" s="29">
        <v>0</v>
      </c>
      <c r="F23" s="61"/>
      <c r="G23" s="61"/>
      <c r="H23" s="24">
        <f>SUM(Data!S7:U7)*SUM(Data!B7:D7)</f>
        <v>0</v>
      </c>
      <c r="I23" s="24">
        <f>SUM(Data!S7:U7)*SUM(Data!F7:H7)</f>
        <v>0</v>
      </c>
      <c r="J23" s="24">
        <f>SUM(Data!S7:U7)*SUM(Data!J7:L7)</f>
        <v>0</v>
      </c>
      <c r="K23" s="25">
        <f>SUM(Data!S7:U7)*SUM(Data!N7:P7)</f>
        <v>0</v>
      </c>
      <c r="L23" s="50"/>
      <c r="AJ23" s="49"/>
      <c r="AK23" s="49"/>
      <c r="AU23" s="49"/>
      <c r="AV23" s="49"/>
      <c r="AW23" s="49"/>
      <c r="AX23" s="49"/>
      <c r="AY23" s="49"/>
    </row>
    <row r="24" spans="2:51" ht="15" customHeight="1" x14ac:dyDescent="0.25">
      <c r="B24" s="26"/>
      <c r="C24" s="20"/>
      <c r="D24" s="20"/>
      <c r="E24" s="27"/>
      <c r="F24" s="27"/>
      <c r="G24" s="27"/>
      <c r="H24" s="24"/>
      <c r="I24" s="24"/>
      <c r="J24" s="24"/>
      <c r="K24" s="25"/>
      <c r="L24" s="50"/>
      <c r="AJ24" s="49"/>
      <c r="AK24" s="49"/>
      <c r="AU24" s="49"/>
      <c r="AV24" s="49"/>
      <c r="AW24" s="49"/>
      <c r="AX24" s="49"/>
      <c r="AY24" s="49"/>
    </row>
    <row r="25" spans="2:51" ht="28.5" customHeight="1" x14ac:dyDescent="0.25">
      <c r="B25" s="126" t="s">
        <v>46</v>
      </c>
      <c r="C25" s="127"/>
      <c r="D25" s="127"/>
      <c r="E25" s="32">
        <v>0</v>
      </c>
      <c r="F25" s="62"/>
      <c r="G25" s="62"/>
      <c r="H25" s="24">
        <f>SUM(Data!S8:U8)*SUM(Data!B8:D8)</f>
        <v>0</v>
      </c>
      <c r="I25" s="24">
        <f>SUM(Data!S8:U8)*SUM(Data!F8:H8)</f>
        <v>0</v>
      </c>
      <c r="J25" s="24">
        <f>SUM(Data!S8:U8)*SUM(Data!J8:L8)</f>
        <v>0</v>
      </c>
      <c r="K25" s="25">
        <f>SUM(Data!S8:U8)*SUM(Data!N8:P8)</f>
        <v>0</v>
      </c>
      <c r="L25" s="50"/>
      <c r="AG25" s="48"/>
      <c r="AH25" s="48"/>
      <c r="AI25" s="48"/>
      <c r="AJ25" s="49"/>
      <c r="AK25" s="49"/>
      <c r="AU25" s="49"/>
      <c r="AV25" s="49"/>
      <c r="AW25" s="49"/>
      <c r="AX25" s="49"/>
      <c r="AY25" s="49"/>
    </row>
    <row r="26" spans="2:51" ht="15" customHeight="1" x14ac:dyDescent="0.25">
      <c r="B26" s="63"/>
      <c r="C26" s="31"/>
      <c r="D26" s="31"/>
      <c r="E26" s="21"/>
      <c r="F26" s="21"/>
      <c r="G26" s="21"/>
      <c r="H26" s="21"/>
      <c r="I26" s="21"/>
      <c r="J26" s="21"/>
      <c r="K26" s="22"/>
      <c r="L26" s="50"/>
      <c r="AJ26" s="48"/>
      <c r="AK26" s="48"/>
      <c r="AU26" s="49"/>
      <c r="AV26" s="49"/>
      <c r="AW26" s="49"/>
      <c r="AX26" s="49"/>
      <c r="AY26" s="49"/>
    </row>
    <row r="27" spans="2:51" ht="21.75" customHeight="1" x14ac:dyDescent="0.25">
      <c r="B27" s="33" t="s">
        <v>9</v>
      </c>
      <c r="C27" s="31"/>
      <c r="D27" s="31"/>
      <c r="E27" s="21"/>
      <c r="F27" s="21"/>
      <c r="G27" s="21"/>
      <c r="H27" s="21"/>
      <c r="I27" s="21"/>
      <c r="J27" s="21"/>
      <c r="K27" s="22"/>
      <c r="L27" s="50"/>
      <c r="AJ27" s="48"/>
      <c r="AK27" s="48"/>
    </row>
    <row r="28" spans="2:51" ht="15" customHeight="1" x14ac:dyDescent="0.25">
      <c r="B28" s="126" t="s">
        <v>28</v>
      </c>
      <c r="C28" s="127"/>
      <c r="D28" s="127"/>
      <c r="E28" s="23">
        <v>0</v>
      </c>
      <c r="F28" s="60"/>
      <c r="G28" s="60"/>
      <c r="H28" s="24">
        <f>SUM(Data!S9:U9)*SUM(Data!B9:D9)</f>
        <v>0</v>
      </c>
      <c r="I28" s="24">
        <f>SUM(Data!S9:U9)*SUM(Data!F9:H9)</f>
        <v>0</v>
      </c>
      <c r="J28" s="24">
        <f>SUM(Data!S9:U9)*SUM(Data!J9:L9)</f>
        <v>0</v>
      </c>
      <c r="K28" s="25">
        <f>SUM(Data!S9:U9)*SUM(Data!N9:P9)</f>
        <v>0</v>
      </c>
      <c r="L28" s="50"/>
      <c r="AJ28" s="48"/>
      <c r="AK28" s="48"/>
    </row>
    <row r="29" spans="2:51" ht="15" customHeight="1" x14ac:dyDescent="0.25">
      <c r="B29" s="126" t="s">
        <v>29</v>
      </c>
      <c r="C29" s="127"/>
      <c r="D29" s="127"/>
      <c r="E29" s="23">
        <v>0</v>
      </c>
      <c r="F29" s="60"/>
      <c r="G29" s="60"/>
      <c r="H29" s="24">
        <f>SUM(Data!S10:U10)*SUM(Data!B10:D10)</f>
        <v>0</v>
      </c>
      <c r="I29" s="24">
        <f>SUM(Data!S10:U10)*SUM(Data!F10:H10)</f>
        <v>0</v>
      </c>
      <c r="J29" s="24">
        <f>SUM(Data!S10:U10)*SUM(Data!J10:L10)</f>
        <v>0</v>
      </c>
      <c r="K29" s="25">
        <f>SUM(Data!S10:U10)*SUM(Data!N10:P10)</f>
        <v>0</v>
      </c>
      <c r="L29" s="50"/>
      <c r="AG29" s="48"/>
      <c r="AH29" s="48"/>
      <c r="AI29" s="48"/>
      <c r="AJ29" s="48"/>
      <c r="AK29" s="48"/>
    </row>
    <row r="30" spans="2:51" ht="15" customHeight="1" x14ac:dyDescent="0.25">
      <c r="B30" s="126" t="s">
        <v>30</v>
      </c>
      <c r="C30" s="127"/>
      <c r="D30" s="127"/>
      <c r="E30" s="23">
        <v>0</v>
      </c>
      <c r="F30" s="60"/>
      <c r="G30" s="60"/>
      <c r="H30" s="24">
        <f>SUM(Data!S11:U11)*SUM(Data!B11:D11)</f>
        <v>0</v>
      </c>
      <c r="I30" s="24">
        <f>SUM(Data!S11:U11)*SUM(Data!F11:H11)</f>
        <v>0</v>
      </c>
      <c r="J30" s="24">
        <f>SUM(Data!S11:U11)*SUM(Data!J11:L11)</f>
        <v>0</v>
      </c>
      <c r="K30" s="25">
        <f>SUM(Data!S11:U11)*SUM(Data!N11:P11)</f>
        <v>0</v>
      </c>
      <c r="L30" s="50"/>
      <c r="AJ30" s="48"/>
      <c r="AK30" s="48"/>
    </row>
    <row r="31" spans="2:51" ht="15" customHeight="1" thickBot="1" x14ac:dyDescent="0.3">
      <c r="B31" s="63"/>
      <c r="C31" s="34"/>
      <c r="D31" s="34"/>
      <c r="E31" s="34"/>
      <c r="F31" s="34"/>
      <c r="G31" s="113"/>
      <c r="H31" s="24"/>
      <c r="I31" s="24"/>
      <c r="J31" s="24"/>
      <c r="K31" s="25"/>
      <c r="L31" s="50"/>
      <c r="AJ31" s="48"/>
      <c r="AK31" s="48"/>
    </row>
    <row r="32" spans="2:51" ht="56.25" customHeight="1" thickBot="1" x14ac:dyDescent="0.3">
      <c r="B32" s="153" t="s">
        <v>45</v>
      </c>
      <c r="C32" s="154"/>
      <c r="D32" s="154"/>
      <c r="E32" s="154"/>
      <c r="F32" s="154"/>
      <c r="G32" s="154"/>
      <c r="H32" s="4" t="str">
        <f t="shared" ref="H32:K32" si="1">H4</f>
        <v xml:space="preserve">Premera CCP </v>
      </c>
      <c r="I32" s="4" t="str">
        <f t="shared" si="1"/>
        <v xml:space="preserve">Premera 80/20 Plan </v>
      </c>
      <c r="J32" s="4" t="str">
        <f t="shared" si="1"/>
        <v xml:space="preserve">Kaiser Permanente </v>
      </c>
      <c r="K32" s="5" t="str">
        <f t="shared" si="1"/>
        <v>Premera $15 Copay Plan</v>
      </c>
      <c r="L32" s="50"/>
      <c r="AJ32" s="48"/>
      <c r="AK32" s="48"/>
    </row>
    <row r="33" spans="2:46" ht="30" customHeight="1" x14ac:dyDescent="0.25">
      <c r="B33" s="35" t="s">
        <v>8</v>
      </c>
      <c r="C33" s="36"/>
      <c r="D33" s="36"/>
      <c r="E33" s="37"/>
      <c r="F33" s="37"/>
      <c r="G33" s="37"/>
      <c r="H33" s="27">
        <f>Data!B21</f>
        <v>0</v>
      </c>
      <c r="I33" s="27">
        <f>Data!F21</f>
        <v>0</v>
      </c>
      <c r="J33" s="27">
        <f>Data!J21</f>
        <v>0</v>
      </c>
      <c r="K33" s="38">
        <f>Data!N21</f>
        <v>0</v>
      </c>
      <c r="L33" s="50"/>
      <c r="AJ33" s="48"/>
      <c r="AK33" s="48"/>
    </row>
    <row r="34" spans="2:46" ht="30" customHeight="1" x14ac:dyDescent="0.25">
      <c r="B34" s="35" t="s">
        <v>83</v>
      </c>
      <c r="C34" s="36"/>
      <c r="D34" s="36"/>
      <c r="E34" s="37"/>
      <c r="F34" s="37"/>
      <c r="G34" s="37"/>
      <c r="H34" s="27">
        <f>IF(Data!E13=Data!$AB$1,"N/A",-INDEX(Data!B14:E19,MATCH(C4,Data!A14:A19,0),MATCH(Data!E12,Data!B12:E12,0)))</f>
        <v>-1500</v>
      </c>
      <c r="I34" s="27" t="str">
        <f>IF(Data!I13=Data!$AB$1,"N/A",-INDEX(Data!F14:I19,MATCH(C4,Data!A14:A19,0),MATCH(Data!I12,Data!F12:I12,0)))</f>
        <v>N/A</v>
      </c>
      <c r="J34" s="27" t="str">
        <f>IF(Data!M13=Data!$AB$1,"N/A",-INDEX(Data!J14:M19,MATCH(C4,Data!A14:A19,0),MATCH(Data!M12,Data!J12:M12,0)))</f>
        <v>N/A</v>
      </c>
      <c r="K34" s="38" t="str">
        <f>IF(Data!Q13=Data!$AB$1,"N/A",-INDEX(Data!N14:Q19,MATCH(C4,Data!A14:A19,0),MATCH(Data!Q12,Data!N12:Q12,0)))</f>
        <v>N/A</v>
      </c>
      <c r="L34" s="50"/>
      <c r="AJ34" s="48"/>
      <c r="AK34" s="48"/>
    </row>
    <row r="35" spans="2:46" ht="15" hidden="1" customHeight="1" x14ac:dyDescent="0.25">
      <c r="B35" s="35" t="str">
        <f>Data!A24</f>
        <v>No Wellness</v>
      </c>
      <c r="C35" s="36"/>
      <c r="D35" s="36"/>
      <c r="E35" s="37"/>
      <c r="F35" s="37"/>
      <c r="G35" s="37"/>
      <c r="H35" s="27">
        <f>IF('Plan Comparison Calculator'!E4=Data!$A$24,Data!$B$24,0)*12</f>
        <v>0</v>
      </c>
      <c r="I35" s="27">
        <f>IF('Plan Comparison Calculator'!E4=Data!$A$24,Data!$B$24,0)*12</f>
        <v>0</v>
      </c>
      <c r="J35" s="27">
        <f>IF('Plan Comparison Calculator'!E4=Data!$A$24,Data!$B$24,0)*12</f>
        <v>0</v>
      </c>
      <c r="K35" s="38">
        <f>IF('Plan Comparison Calculator'!E4=Data!$A$24,Data!$B$24,0)*12</f>
        <v>0</v>
      </c>
      <c r="L35" s="50"/>
      <c r="W35" s="55"/>
    </row>
    <row r="36" spans="2:46" ht="19.5" customHeight="1" x14ac:dyDescent="0.25">
      <c r="B36" s="35" t="s">
        <v>2</v>
      </c>
      <c r="C36" s="36"/>
      <c r="D36" s="36"/>
      <c r="E36" s="37"/>
      <c r="F36" s="37"/>
      <c r="G36" s="37"/>
      <c r="H36" s="39">
        <f>H5*12</f>
        <v>0</v>
      </c>
      <c r="I36" s="39">
        <f>I5*12</f>
        <v>0</v>
      </c>
      <c r="J36" s="39">
        <f>J5*12</f>
        <v>0</v>
      </c>
      <c r="K36" s="40">
        <f>K5*12</f>
        <v>0</v>
      </c>
      <c r="L36" s="50"/>
      <c r="M36" s="48"/>
      <c r="N36" s="48"/>
      <c r="O36" s="48"/>
      <c r="P36" s="48"/>
      <c r="Q36" s="48"/>
      <c r="R36" s="48"/>
      <c r="S36" s="48"/>
      <c r="T36" s="48"/>
      <c r="U36" s="48"/>
      <c r="V36" s="48"/>
      <c r="W36" s="55"/>
    </row>
    <row r="37" spans="2:46" ht="21.75" customHeight="1" thickBot="1" x14ac:dyDescent="0.3">
      <c r="B37" s="41" t="s">
        <v>0</v>
      </c>
      <c r="C37" s="42"/>
      <c r="D37" s="42"/>
      <c r="E37" s="43"/>
      <c r="F37" s="43"/>
      <c r="G37" s="43"/>
      <c r="H37" s="44">
        <f>IF(Data!E13=Data!$AB$3,SUM(MIN(0,SUM('Plan Comparison Calculator'!H33:H34)),'Plan Comparison Calculator'!H35:H36),SUM(H33:H36))</f>
        <v>-1500</v>
      </c>
      <c r="I37" s="44">
        <f>IF(Data!I13=Data!$AB$3,SUM(MIN(0,SUM('Plan Comparison Calculator'!I33:I34)),'Plan Comparison Calculator'!I35:I36),SUM(I33:I36))</f>
        <v>0</v>
      </c>
      <c r="J37" s="44">
        <f>IF(Data!M13=Data!$AB$3,SUM(MIN(0,SUM('Plan Comparison Calculator'!J33:J34)),'Plan Comparison Calculator'!J35:J36),SUM(J33:J36))</f>
        <v>0</v>
      </c>
      <c r="K37" s="45">
        <f>IF(Data!Q13=Data!$AB$3,SUM(MIN(0,SUM('Plan Comparison Calculator'!K33:K34)),'Plan Comparison Calculator'!K35:K36),SUM(K33:K36))</f>
        <v>0</v>
      </c>
      <c r="L37" s="50"/>
      <c r="W37" s="55"/>
      <c r="AF37" s="48"/>
      <c r="AG37" s="48"/>
      <c r="AH37" s="48"/>
      <c r="AI37" s="48"/>
    </row>
    <row r="38" spans="2:46" ht="45" customHeight="1" thickBot="1" x14ac:dyDescent="0.3">
      <c r="B38" s="145" t="s">
        <v>12</v>
      </c>
      <c r="C38" s="146"/>
      <c r="D38" s="146"/>
      <c r="E38" s="146"/>
      <c r="F38" s="146"/>
      <c r="G38" s="146"/>
      <c r="H38" s="146"/>
      <c r="I38" s="146"/>
      <c r="J38" s="146"/>
      <c r="K38" s="146"/>
      <c r="L38" s="50"/>
      <c r="M38" s="55"/>
      <c r="N38" s="55"/>
      <c r="O38" s="55"/>
      <c r="P38" s="55"/>
      <c r="Q38" s="55"/>
      <c r="R38" s="55"/>
      <c r="S38" s="55"/>
      <c r="T38" s="55"/>
      <c r="U38" s="55"/>
      <c r="V38" s="55"/>
      <c r="W38" s="55"/>
      <c r="AD38" s="48"/>
      <c r="AE38" s="48"/>
    </row>
    <row r="39" spans="2:46" ht="7.5" customHeight="1" x14ac:dyDescent="0.25">
      <c r="K39" s="59"/>
      <c r="L39" s="55"/>
      <c r="M39" s="55"/>
      <c r="N39" s="55"/>
      <c r="O39" s="55"/>
      <c r="P39" s="55"/>
      <c r="Q39" s="55"/>
      <c r="R39" s="55"/>
      <c r="S39" s="55"/>
      <c r="T39" s="55"/>
      <c r="U39" s="55"/>
      <c r="V39" s="55"/>
      <c r="W39" s="55"/>
    </row>
    <row r="40" spans="2:46" ht="15.75" hidden="1" customHeight="1" x14ac:dyDescent="0.25">
      <c r="K40" s="59"/>
      <c r="L40" s="55"/>
      <c r="M40" s="55"/>
      <c r="N40" s="55"/>
      <c r="O40" s="55"/>
      <c r="P40" s="55"/>
      <c r="Q40" s="55"/>
      <c r="R40" s="55"/>
      <c r="S40" s="55"/>
      <c r="T40" s="55"/>
      <c r="U40" s="55"/>
      <c r="V40" s="55"/>
      <c r="W40" s="55"/>
    </row>
    <row r="41" spans="2:46" ht="15.75" hidden="1" customHeight="1" x14ac:dyDescent="0.25">
      <c r="M41" s="55"/>
      <c r="N41" s="55"/>
      <c r="O41" s="55"/>
      <c r="P41" s="55"/>
      <c r="Q41" s="55"/>
      <c r="R41" s="55"/>
      <c r="S41" s="55"/>
      <c r="T41" s="55"/>
      <c r="U41" s="55"/>
      <c r="V41" s="55"/>
    </row>
    <row r="42" spans="2:46" ht="15.75" hidden="1" customHeight="1" x14ac:dyDescent="0.25">
      <c r="M42" s="55"/>
      <c r="N42" s="55"/>
      <c r="O42" s="55"/>
      <c r="P42" s="55"/>
      <c r="Q42" s="55"/>
      <c r="R42" s="55"/>
      <c r="S42" s="55"/>
      <c r="T42" s="55"/>
      <c r="U42" s="55"/>
      <c r="V42" s="55"/>
    </row>
    <row r="43" spans="2:46" ht="15.75" hidden="1" customHeight="1" x14ac:dyDescent="0.25">
      <c r="L43" s="48"/>
      <c r="M43" s="55"/>
      <c r="N43" s="55"/>
      <c r="O43" s="55"/>
      <c r="P43" s="55"/>
      <c r="Q43" s="55"/>
      <c r="R43" s="55"/>
      <c r="S43" s="55"/>
      <c r="T43" s="55"/>
      <c r="U43" s="55"/>
      <c r="V43" s="55"/>
      <c r="W43" s="48"/>
      <c r="AA43" s="48"/>
      <c r="AB43" s="48"/>
      <c r="AC43" s="48"/>
      <c r="AJ43" s="48"/>
      <c r="AK43" s="48"/>
      <c r="AL43" s="48"/>
      <c r="AM43" s="48"/>
      <c r="AN43" s="48"/>
      <c r="AO43" s="48"/>
      <c r="AP43" s="48"/>
      <c r="AQ43" s="48"/>
      <c r="AR43" s="48"/>
      <c r="AS43" s="48"/>
      <c r="AT43" s="48"/>
    </row>
    <row r="44" spans="2:46" ht="15.75" hidden="1" customHeight="1" x14ac:dyDescent="0.25">
      <c r="M44" s="55"/>
      <c r="N44" s="55"/>
      <c r="O44" s="55"/>
      <c r="P44" s="55"/>
      <c r="Q44" s="55"/>
      <c r="R44" s="55"/>
      <c r="S44" s="55"/>
      <c r="T44" s="55"/>
      <c r="U44" s="55"/>
      <c r="V44" s="55"/>
      <c r="X44" s="56"/>
    </row>
    <row r="45" spans="2:46" ht="15.75" hidden="1" customHeight="1" x14ac:dyDescent="0.25">
      <c r="L45" s="55"/>
      <c r="M45" s="55"/>
      <c r="N45" s="55"/>
      <c r="O45" s="55"/>
      <c r="P45" s="55"/>
      <c r="Q45" s="55"/>
      <c r="R45" s="55"/>
      <c r="S45" s="55"/>
      <c r="T45" s="55"/>
      <c r="U45" s="55"/>
      <c r="V45" s="55"/>
      <c r="W45" s="55"/>
    </row>
    <row r="46" spans="2:46" hidden="1" x14ac:dyDescent="0.25">
      <c r="L46" s="55"/>
      <c r="M46" s="55"/>
      <c r="N46" s="55"/>
      <c r="O46" s="55"/>
      <c r="P46" s="55"/>
      <c r="Q46" s="55"/>
      <c r="R46" s="55"/>
      <c r="S46" s="55"/>
      <c r="T46" s="55"/>
      <c r="U46" s="55"/>
      <c r="V46" s="55"/>
      <c r="W46" s="55"/>
    </row>
    <row r="47" spans="2:46" hidden="1" x14ac:dyDescent="0.25">
      <c r="L47" s="55"/>
      <c r="M47" s="55"/>
      <c r="N47" s="55"/>
      <c r="O47" s="55"/>
      <c r="P47" s="55"/>
      <c r="Q47" s="55"/>
      <c r="R47" s="55"/>
      <c r="S47" s="55"/>
      <c r="T47" s="55"/>
      <c r="U47" s="55"/>
      <c r="V47" s="55"/>
      <c r="W47" s="55"/>
    </row>
    <row r="48" spans="2:46" hidden="1" x14ac:dyDescent="0.25">
      <c r="L48" s="55"/>
      <c r="M48" s="55"/>
      <c r="N48" s="55"/>
      <c r="O48" s="55"/>
      <c r="P48" s="55"/>
      <c r="Q48" s="55"/>
      <c r="R48" s="55"/>
      <c r="S48" s="55"/>
      <c r="T48" s="55"/>
      <c r="U48" s="55"/>
      <c r="V48" s="55"/>
      <c r="W48" s="55"/>
    </row>
    <row r="49" spans="12:23" hidden="1" x14ac:dyDescent="0.25">
      <c r="L49" s="55"/>
      <c r="M49" s="55"/>
      <c r="N49" s="55"/>
      <c r="O49" s="55"/>
      <c r="P49" s="55"/>
      <c r="Q49" s="55"/>
      <c r="R49" s="55"/>
      <c r="S49" s="55"/>
      <c r="T49" s="55"/>
      <c r="U49" s="55"/>
      <c r="V49" s="55"/>
      <c r="W49" s="55"/>
    </row>
    <row r="50" spans="12:23" hidden="1" x14ac:dyDescent="0.25">
      <c r="L50" s="55"/>
      <c r="M50" s="55"/>
      <c r="N50" s="55"/>
      <c r="O50" s="55"/>
      <c r="P50" s="55"/>
      <c r="Q50" s="55"/>
      <c r="R50" s="55"/>
      <c r="S50" s="55"/>
      <c r="T50" s="55"/>
      <c r="U50" s="55"/>
      <c r="V50" s="55"/>
      <c r="W50" s="55"/>
    </row>
    <row r="51" spans="12:23" hidden="1" x14ac:dyDescent="0.25">
      <c r="L51" s="55"/>
      <c r="M51" s="55"/>
      <c r="N51" s="55"/>
      <c r="O51" s="55"/>
      <c r="P51" s="55"/>
      <c r="Q51" s="55"/>
      <c r="R51" s="55"/>
      <c r="S51" s="55"/>
      <c r="T51" s="55"/>
      <c r="U51" s="55"/>
      <c r="V51" s="55"/>
      <c r="W51" s="55"/>
    </row>
    <row r="52" spans="12:23" hidden="1" x14ac:dyDescent="0.25">
      <c r="L52" s="55"/>
      <c r="M52" s="55"/>
      <c r="N52" s="55"/>
      <c r="O52" s="55"/>
      <c r="P52" s="55"/>
      <c r="Q52" s="55"/>
      <c r="R52" s="55"/>
      <c r="S52" s="55"/>
      <c r="T52" s="55"/>
      <c r="U52" s="55"/>
      <c r="V52" s="55"/>
      <c r="W52" s="55"/>
    </row>
    <row r="53" spans="12:23" hidden="1" x14ac:dyDescent="0.25">
      <c r="L53" s="55"/>
      <c r="M53" s="55"/>
      <c r="N53" s="55"/>
      <c r="O53" s="55"/>
      <c r="P53" s="55"/>
      <c r="Q53" s="55"/>
      <c r="R53" s="55"/>
      <c r="S53" s="55"/>
      <c r="T53" s="55"/>
      <c r="U53" s="55"/>
      <c r="V53" s="55"/>
      <c r="W53" s="55"/>
    </row>
    <row r="54" spans="12:23" hidden="1" x14ac:dyDescent="0.25">
      <c r="L54" s="55"/>
      <c r="M54" s="55"/>
      <c r="N54" s="55"/>
      <c r="O54" s="55"/>
      <c r="P54" s="55"/>
      <c r="Q54" s="55"/>
      <c r="R54" s="55"/>
      <c r="S54" s="55"/>
      <c r="T54" s="55"/>
      <c r="U54" s="55"/>
      <c r="V54" s="55"/>
      <c r="W54" s="55"/>
    </row>
    <row r="55" spans="12:23" hidden="1" x14ac:dyDescent="0.25">
      <c r="L55" s="55"/>
      <c r="M55" s="55"/>
      <c r="N55" s="55"/>
      <c r="O55" s="55"/>
      <c r="P55" s="55"/>
      <c r="Q55" s="55"/>
      <c r="R55" s="55"/>
      <c r="S55" s="55"/>
      <c r="T55" s="55"/>
      <c r="U55" s="55"/>
      <c r="V55" s="55"/>
      <c r="W55" s="55"/>
    </row>
    <row r="56" spans="12:23" hidden="1" x14ac:dyDescent="0.25">
      <c r="L56" s="55"/>
      <c r="M56" s="55"/>
      <c r="N56" s="55"/>
      <c r="O56" s="55"/>
      <c r="P56" s="55"/>
      <c r="Q56" s="55"/>
      <c r="R56" s="55"/>
      <c r="S56" s="55"/>
      <c r="T56" s="55"/>
      <c r="U56" s="55"/>
      <c r="V56" s="55"/>
      <c r="W56" s="55"/>
    </row>
    <row r="57" spans="12:23" hidden="1" x14ac:dyDescent="0.25">
      <c r="L57" s="55"/>
      <c r="M57" s="55"/>
      <c r="N57" s="55"/>
      <c r="O57" s="55"/>
      <c r="P57" s="55"/>
      <c r="Q57" s="55"/>
      <c r="R57" s="55"/>
      <c r="S57" s="55"/>
      <c r="T57" s="55"/>
      <c r="U57" s="55"/>
      <c r="V57" s="55"/>
      <c r="W57" s="55"/>
    </row>
    <row r="58" spans="12:23" hidden="1" x14ac:dyDescent="0.25">
      <c r="L58" s="55"/>
      <c r="M58" s="55"/>
      <c r="N58" s="55"/>
      <c r="O58" s="55"/>
      <c r="P58" s="55"/>
      <c r="Q58" s="55"/>
      <c r="R58" s="55"/>
      <c r="S58" s="55"/>
      <c r="T58" s="55"/>
      <c r="U58" s="55"/>
      <c r="V58" s="55"/>
      <c r="W58" s="55"/>
    </row>
    <row r="59" spans="12:23" hidden="1" x14ac:dyDescent="0.25">
      <c r="L59" s="55"/>
      <c r="M59" s="55"/>
      <c r="N59" s="55"/>
      <c r="O59" s="55"/>
      <c r="P59" s="55"/>
      <c r="Q59" s="55"/>
      <c r="R59" s="55"/>
      <c r="S59" s="55"/>
      <c r="T59" s="55"/>
      <c r="U59" s="55"/>
      <c r="V59" s="55"/>
      <c r="W59" s="55"/>
    </row>
    <row r="60" spans="12:23" hidden="1" x14ac:dyDescent="0.25">
      <c r="L60" s="55"/>
      <c r="M60" s="55"/>
      <c r="N60" s="55"/>
      <c r="O60" s="55"/>
      <c r="P60" s="55"/>
      <c r="Q60" s="55"/>
      <c r="R60" s="55"/>
      <c r="S60" s="55"/>
      <c r="T60" s="55"/>
      <c r="U60" s="55"/>
      <c r="V60" s="55"/>
      <c r="W60" s="55"/>
    </row>
    <row r="61" spans="12:23" hidden="1" x14ac:dyDescent="0.25">
      <c r="L61" s="55"/>
      <c r="M61" s="55"/>
      <c r="N61" s="55"/>
      <c r="O61" s="55"/>
      <c r="P61" s="55"/>
      <c r="Q61" s="55"/>
      <c r="R61" s="55"/>
      <c r="S61" s="55"/>
      <c r="T61" s="55"/>
      <c r="U61" s="55"/>
      <c r="V61" s="55"/>
      <c r="W61" s="55"/>
    </row>
    <row r="62" spans="12:23" hidden="1" x14ac:dyDescent="0.25">
      <c r="L62" s="55"/>
      <c r="M62" s="55"/>
      <c r="N62" s="55"/>
      <c r="O62" s="55"/>
      <c r="P62" s="55"/>
      <c r="Q62" s="55"/>
      <c r="R62" s="55"/>
      <c r="S62" s="55"/>
      <c r="T62" s="55"/>
      <c r="U62" s="55"/>
      <c r="V62" s="55"/>
      <c r="W62" s="55"/>
    </row>
    <row r="63" spans="12:23" hidden="1" x14ac:dyDescent="0.25">
      <c r="L63" s="55"/>
      <c r="M63" s="55"/>
      <c r="N63" s="55"/>
      <c r="O63" s="55"/>
      <c r="P63" s="55"/>
      <c r="Q63" s="55"/>
      <c r="R63" s="55"/>
      <c r="S63" s="55"/>
      <c r="T63" s="55"/>
      <c r="U63" s="55"/>
      <c r="V63" s="55"/>
      <c r="W63" s="55"/>
    </row>
    <row r="64" spans="12:23" hidden="1" x14ac:dyDescent="0.25">
      <c r="L64" s="55"/>
      <c r="M64" s="55"/>
      <c r="N64" s="55"/>
      <c r="O64" s="55"/>
      <c r="P64" s="55"/>
      <c r="Q64" s="55"/>
      <c r="R64" s="55"/>
      <c r="S64" s="55"/>
      <c r="T64" s="55"/>
      <c r="U64" s="55"/>
      <c r="V64" s="55"/>
      <c r="W64" s="55"/>
    </row>
    <row r="65" spans="12:23" hidden="1" x14ac:dyDescent="0.25">
      <c r="L65" s="55"/>
      <c r="M65" s="55"/>
      <c r="N65" s="55"/>
      <c r="O65" s="55"/>
      <c r="P65" s="55"/>
      <c r="Q65" s="55"/>
      <c r="R65" s="55"/>
      <c r="S65" s="55"/>
      <c r="T65" s="55"/>
      <c r="U65" s="55"/>
      <c r="V65" s="55"/>
      <c r="W65" s="55"/>
    </row>
    <row r="66" spans="12:23" hidden="1" x14ac:dyDescent="0.25">
      <c r="L66" s="55"/>
      <c r="M66" s="55"/>
      <c r="N66" s="55"/>
      <c r="O66" s="55"/>
      <c r="P66" s="55"/>
      <c r="Q66" s="55"/>
      <c r="R66" s="55"/>
      <c r="S66" s="55"/>
      <c r="T66" s="55"/>
      <c r="U66" s="55"/>
      <c r="V66" s="55"/>
      <c r="W66" s="55"/>
    </row>
    <row r="67" spans="12:23" hidden="1" x14ac:dyDescent="0.25">
      <c r="L67" s="55"/>
      <c r="M67" s="55"/>
      <c r="N67" s="55"/>
      <c r="O67" s="55"/>
      <c r="P67" s="55"/>
      <c r="Q67" s="55"/>
      <c r="R67" s="55"/>
      <c r="S67" s="55"/>
      <c r="T67" s="55"/>
      <c r="U67" s="55"/>
      <c r="V67" s="55"/>
      <c r="W67" s="55"/>
    </row>
    <row r="68" spans="12:23" hidden="1" x14ac:dyDescent="0.25">
      <c r="L68" s="55"/>
      <c r="M68" s="55"/>
      <c r="N68" s="55"/>
      <c r="O68" s="55"/>
      <c r="P68" s="55"/>
      <c r="Q68" s="55"/>
      <c r="R68" s="55"/>
      <c r="S68" s="55"/>
      <c r="T68" s="55"/>
      <c r="U68" s="55"/>
      <c r="V68" s="55"/>
      <c r="W68" s="55"/>
    </row>
    <row r="69" spans="12:23" hidden="1" x14ac:dyDescent="0.25">
      <c r="L69" s="55"/>
      <c r="M69" s="55"/>
      <c r="N69" s="55"/>
      <c r="O69" s="55"/>
      <c r="P69" s="55"/>
      <c r="Q69" s="55"/>
      <c r="R69" s="55"/>
      <c r="S69" s="55"/>
      <c r="T69" s="55"/>
      <c r="U69" s="55"/>
      <c r="V69" s="55"/>
      <c r="W69" s="55"/>
    </row>
    <row r="70" spans="12:23" hidden="1" x14ac:dyDescent="0.25">
      <c r="L70" s="55"/>
      <c r="M70" s="55"/>
      <c r="N70" s="55"/>
      <c r="O70" s="55"/>
      <c r="P70" s="55"/>
      <c r="Q70" s="55"/>
      <c r="R70" s="55"/>
      <c r="S70" s="55"/>
      <c r="T70" s="55"/>
      <c r="U70" s="55"/>
      <c r="V70" s="55"/>
      <c r="W70" s="55"/>
    </row>
    <row r="71" spans="12:23" hidden="1" x14ac:dyDescent="0.25">
      <c r="L71" s="55"/>
      <c r="M71" s="55"/>
      <c r="N71" s="55"/>
      <c r="O71" s="55"/>
      <c r="P71" s="55"/>
      <c r="Q71" s="55"/>
      <c r="R71" s="55"/>
      <c r="S71" s="55"/>
      <c r="T71" s="55"/>
      <c r="U71" s="55"/>
      <c r="V71" s="55"/>
      <c r="W71" s="55"/>
    </row>
    <row r="72" spans="12:23" hidden="1" x14ac:dyDescent="0.25">
      <c r="L72" s="55"/>
      <c r="M72" s="55"/>
      <c r="N72" s="55"/>
      <c r="O72" s="55"/>
      <c r="P72" s="55"/>
      <c r="Q72" s="55"/>
      <c r="R72" s="55"/>
      <c r="S72" s="55"/>
      <c r="T72" s="55"/>
      <c r="U72" s="55"/>
      <c r="V72" s="55"/>
      <c r="W72" s="55"/>
    </row>
    <row r="73" spans="12:23" hidden="1" x14ac:dyDescent="0.25">
      <c r="L73" s="55"/>
      <c r="M73" s="55"/>
      <c r="N73" s="55"/>
      <c r="O73" s="55"/>
      <c r="P73" s="55"/>
      <c r="Q73" s="55"/>
      <c r="R73" s="55"/>
      <c r="S73" s="55"/>
      <c r="T73" s="55"/>
      <c r="U73" s="55"/>
      <c r="V73" s="55"/>
      <c r="W73" s="55"/>
    </row>
    <row r="74" spans="12:23" hidden="1" x14ac:dyDescent="0.25">
      <c r="L74" s="55"/>
      <c r="M74" s="55"/>
      <c r="N74" s="55"/>
      <c r="O74" s="55"/>
      <c r="P74" s="55"/>
      <c r="Q74" s="55"/>
      <c r="R74" s="55"/>
      <c r="S74" s="55"/>
      <c r="T74" s="55"/>
      <c r="U74" s="55"/>
      <c r="V74" s="55"/>
      <c r="W74" s="55"/>
    </row>
    <row r="75" spans="12:23" hidden="1" x14ac:dyDescent="0.25">
      <c r="L75" s="55"/>
      <c r="M75" s="55"/>
      <c r="N75" s="55"/>
      <c r="O75" s="55"/>
      <c r="P75" s="55"/>
      <c r="Q75" s="55"/>
      <c r="R75" s="55"/>
      <c r="S75" s="55"/>
      <c r="T75" s="55"/>
      <c r="U75" s="55"/>
      <c r="V75" s="55"/>
      <c r="W75" s="55"/>
    </row>
    <row r="76" spans="12:23" hidden="1" x14ac:dyDescent="0.25">
      <c r="L76" s="55"/>
      <c r="M76" s="55"/>
      <c r="N76" s="55"/>
      <c r="O76" s="55"/>
      <c r="P76" s="55"/>
      <c r="Q76" s="55"/>
      <c r="R76" s="55"/>
      <c r="S76" s="55"/>
      <c r="T76" s="55"/>
      <c r="U76" s="55"/>
      <c r="V76" s="55"/>
      <c r="W76" s="55"/>
    </row>
    <row r="77" spans="12:23" hidden="1" x14ac:dyDescent="0.25">
      <c r="L77" s="55"/>
      <c r="M77" s="55"/>
      <c r="N77" s="55"/>
      <c r="O77" s="55"/>
      <c r="P77" s="55"/>
      <c r="Q77" s="55"/>
      <c r="R77" s="55"/>
      <c r="S77" s="55"/>
      <c r="T77" s="55"/>
      <c r="U77" s="55"/>
      <c r="V77" s="55"/>
      <c r="W77" s="55"/>
    </row>
    <row r="78" spans="12:23" hidden="1" x14ac:dyDescent="0.25">
      <c r="L78" s="55"/>
      <c r="M78" s="55"/>
      <c r="N78" s="55"/>
      <c r="O78" s="55"/>
      <c r="P78" s="55"/>
      <c r="Q78" s="55"/>
      <c r="R78" s="55"/>
      <c r="S78" s="55"/>
      <c r="T78" s="55"/>
      <c r="U78" s="55"/>
      <c r="V78" s="55"/>
      <c r="W78" s="55"/>
    </row>
    <row r="79" spans="12:23" hidden="1" x14ac:dyDescent="0.25">
      <c r="L79" s="55"/>
      <c r="M79" s="55"/>
      <c r="N79" s="55"/>
      <c r="O79" s="55"/>
      <c r="P79" s="55"/>
      <c r="Q79" s="55"/>
      <c r="R79" s="55"/>
      <c r="S79" s="55"/>
      <c r="T79" s="55"/>
      <c r="U79" s="55"/>
      <c r="V79" s="55"/>
      <c r="W79" s="55"/>
    </row>
    <row r="80" spans="12:23" hidden="1" x14ac:dyDescent="0.25">
      <c r="L80" s="55"/>
      <c r="M80" s="55"/>
      <c r="N80" s="55"/>
      <c r="O80" s="55"/>
      <c r="P80" s="55"/>
      <c r="Q80" s="55"/>
      <c r="R80" s="55"/>
      <c r="S80" s="55"/>
      <c r="T80" s="55"/>
      <c r="U80" s="55"/>
      <c r="V80" s="55"/>
      <c r="W80" s="55"/>
    </row>
    <row r="81" spans="12:23" hidden="1" x14ac:dyDescent="0.25">
      <c r="L81" s="55"/>
      <c r="M81" s="55"/>
      <c r="N81" s="55"/>
      <c r="O81" s="55"/>
      <c r="P81" s="55"/>
      <c r="Q81" s="55"/>
      <c r="R81" s="55"/>
      <c r="S81" s="55"/>
      <c r="T81" s="55"/>
      <c r="U81" s="55"/>
      <c r="V81" s="55"/>
      <c r="W81" s="55"/>
    </row>
    <row r="82" spans="12:23" hidden="1" x14ac:dyDescent="0.25">
      <c r="L82" s="55"/>
      <c r="M82" s="55"/>
      <c r="N82" s="55"/>
      <c r="O82" s="55"/>
      <c r="P82" s="55"/>
      <c r="Q82" s="55"/>
      <c r="R82" s="55"/>
      <c r="S82" s="55"/>
      <c r="T82" s="55"/>
      <c r="U82" s="55"/>
      <c r="V82" s="55"/>
      <c r="W82" s="55"/>
    </row>
    <row r="83" spans="12:23" hidden="1" x14ac:dyDescent="0.25">
      <c r="L83" s="55"/>
      <c r="M83" s="55"/>
      <c r="N83" s="55"/>
      <c r="O83" s="55"/>
      <c r="P83" s="55"/>
      <c r="Q83" s="55"/>
      <c r="R83" s="55"/>
      <c r="S83" s="55"/>
      <c r="T83" s="55"/>
      <c r="U83" s="55"/>
      <c r="V83" s="55"/>
      <c r="W83" s="55"/>
    </row>
    <row r="84" spans="12:23" hidden="1" x14ac:dyDescent="0.25">
      <c r="L84" s="55"/>
      <c r="M84" s="55"/>
      <c r="N84" s="55"/>
      <c r="O84" s="55"/>
      <c r="P84" s="55"/>
      <c r="Q84" s="55"/>
      <c r="R84" s="55"/>
      <c r="S84" s="55"/>
      <c r="T84" s="55"/>
      <c r="U84" s="55"/>
      <c r="V84" s="55"/>
      <c r="W84" s="55"/>
    </row>
    <row r="85" spans="12:23" hidden="1" x14ac:dyDescent="0.25">
      <c r="L85" s="55"/>
      <c r="M85" s="55"/>
      <c r="N85" s="55"/>
      <c r="O85" s="55"/>
      <c r="P85" s="55"/>
      <c r="Q85" s="55"/>
      <c r="R85" s="55"/>
      <c r="S85" s="55"/>
      <c r="T85" s="55"/>
      <c r="U85" s="55"/>
      <c r="V85" s="55"/>
      <c r="W85" s="55"/>
    </row>
    <row r="86" spans="12:23" hidden="1" x14ac:dyDescent="0.25">
      <c r="L86" s="55"/>
      <c r="M86" s="55"/>
      <c r="N86" s="55"/>
      <c r="O86" s="55"/>
      <c r="P86" s="55"/>
      <c r="Q86" s="55"/>
      <c r="R86" s="55"/>
      <c r="S86" s="55"/>
      <c r="T86" s="55"/>
      <c r="U86" s="55"/>
      <c r="V86" s="55"/>
      <c r="W86" s="55"/>
    </row>
    <row r="87" spans="12:23" hidden="1" x14ac:dyDescent="0.25">
      <c r="L87" s="55"/>
      <c r="M87" s="55"/>
      <c r="N87" s="55"/>
      <c r="O87" s="55"/>
      <c r="P87" s="55"/>
      <c r="Q87" s="55"/>
      <c r="R87" s="55"/>
      <c r="S87" s="55"/>
      <c r="T87" s="55"/>
      <c r="U87" s="55"/>
      <c r="V87" s="55"/>
      <c r="W87" s="55"/>
    </row>
    <row r="88" spans="12:23" hidden="1" x14ac:dyDescent="0.25">
      <c r="L88" s="55"/>
      <c r="M88" s="55"/>
      <c r="N88" s="55"/>
      <c r="O88" s="55"/>
      <c r="P88" s="55"/>
      <c r="Q88" s="55"/>
      <c r="R88" s="55"/>
      <c r="S88" s="55"/>
      <c r="T88" s="55"/>
      <c r="U88" s="55"/>
      <c r="V88" s="55"/>
      <c r="W88" s="55"/>
    </row>
    <row r="89" spans="12:23" hidden="1" x14ac:dyDescent="0.25">
      <c r="L89" s="55"/>
      <c r="M89" s="55"/>
      <c r="N89" s="55"/>
      <c r="O89" s="55"/>
      <c r="P89" s="55"/>
      <c r="Q89" s="55"/>
      <c r="R89" s="55"/>
      <c r="S89" s="55"/>
      <c r="T89" s="55"/>
      <c r="U89" s="55"/>
      <c r="V89" s="55"/>
      <c r="W89" s="55"/>
    </row>
    <row r="90" spans="12:23" hidden="1" x14ac:dyDescent="0.25">
      <c r="L90" s="55"/>
      <c r="M90" s="55"/>
      <c r="N90" s="55"/>
      <c r="O90" s="55"/>
      <c r="P90" s="55"/>
      <c r="Q90" s="55"/>
      <c r="R90" s="55"/>
      <c r="S90" s="55"/>
      <c r="T90" s="55"/>
      <c r="U90" s="55"/>
      <c r="V90" s="55"/>
      <c r="W90" s="55"/>
    </row>
    <row r="91" spans="12:23" hidden="1" x14ac:dyDescent="0.25">
      <c r="L91" s="55"/>
      <c r="M91" s="55"/>
      <c r="N91" s="55"/>
      <c r="O91" s="55"/>
      <c r="P91" s="55"/>
      <c r="Q91" s="55"/>
      <c r="R91" s="55"/>
      <c r="S91" s="55"/>
      <c r="T91" s="55"/>
      <c r="U91" s="55"/>
      <c r="V91" s="55"/>
      <c r="W91" s="55"/>
    </row>
    <row r="92" spans="12:23" hidden="1" x14ac:dyDescent="0.25">
      <c r="L92" s="55"/>
      <c r="M92" s="55"/>
      <c r="N92" s="55"/>
      <c r="O92" s="55"/>
      <c r="P92" s="55"/>
      <c r="Q92" s="55"/>
      <c r="R92" s="55"/>
      <c r="S92" s="55"/>
      <c r="T92" s="55"/>
      <c r="U92" s="55"/>
      <c r="V92" s="55"/>
      <c r="W92" s="55"/>
    </row>
    <row r="93" spans="12:23" hidden="1" x14ac:dyDescent="0.25">
      <c r="L93" s="55"/>
      <c r="M93" s="55"/>
      <c r="N93" s="55"/>
      <c r="O93" s="55"/>
      <c r="P93" s="55"/>
      <c r="Q93" s="55"/>
      <c r="R93" s="55"/>
      <c r="S93" s="55"/>
      <c r="T93" s="55"/>
      <c r="U93" s="55"/>
      <c r="V93" s="55"/>
      <c r="W93" s="55"/>
    </row>
    <row r="94" spans="12:23" hidden="1" x14ac:dyDescent="0.25">
      <c r="L94" s="55"/>
      <c r="M94" s="55"/>
      <c r="N94" s="55"/>
      <c r="O94" s="55"/>
      <c r="P94" s="55"/>
      <c r="Q94" s="55"/>
      <c r="R94" s="55"/>
      <c r="S94" s="55"/>
      <c r="T94" s="55"/>
      <c r="U94" s="55"/>
      <c r="V94" s="55"/>
      <c r="W94" s="55"/>
    </row>
    <row r="95" spans="12:23" hidden="1" x14ac:dyDescent="0.25">
      <c r="L95" s="55"/>
      <c r="M95" s="55"/>
      <c r="N95" s="55"/>
      <c r="O95" s="55"/>
      <c r="P95" s="55"/>
      <c r="Q95" s="55"/>
      <c r="R95" s="55"/>
      <c r="S95" s="55"/>
      <c r="T95" s="55"/>
      <c r="U95" s="55"/>
      <c r="V95" s="55"/>
      <c r="W95" s="55"/>
    </row>
    <row r="96" spans="12:23" hidden="1" x14ac:dyDescent="0.25">
      <c r="L96" s="55"/>
      <c r="M96" s="55"/>
      <c r="N96" s="55"/>
      <c r="O96" s="55"/>
      <c r="P96" s="55"/>
      <c r="Q96" s="55"/>
      <c r="R96" s="55"/>
      <c r="S96" s="55"/>
      <c r="T96" s="55"/>
      <c r="U96" s="55"/>
      <c r="V96" s="55"/>
      <c r="W96" s="55"/>
    </row>
    <row r="97" spans="12:23" hidden="1" x14ac:dyDescent="0.25">
      <c r="L97" s="55"/>
      <c r="M97" s="55"/>
      <c r="N97" s="55"/>
      <c r="O97" s="55"/>
      <c r="P97" s="55"/>
      <c r="Q97" s="55"/>
      <c r="R97" s="55"/>
      <c r="S97" s="55"/>
      <c r="T97" s="55"/>
      <c r="U97" s="55"/>
      <c r="V97" s="55"/>
      <c r="W97" s="55"/>
    </row>
    <row r="98" spans="12:23" hidden="1" x14ac:dyDescent="0.25">
      <c r="L98" s="55"/>
      <c r="M98" s="55"/>
      <c r="N98" s="55"/>
      <c r="O98" s="55"/>
      <c r="P98" s="55"/>
      <c r="Q98" s="55"/>
      <c r="R98" s="55"/>
      <c r="S98" s="55"/>
      <c r="T98" s="55"/>
      <c r="U98" s="55"/>
      <c r="V98" s="55"/>
      <c r="W98" s="55"/>
    </row>
    <row r="99" spans="12:23" hidden="1" x14ac:dyDescent="0.25">
      <c r="L99" s="55"/>
      <c r="M99" s="55"/>
      <c r="N99" s="55"/>
      <c r="O99" s="55"/>
      <c r="P99" s="55"/>
      <c r="Q99" s="55"/>
      <c r="R99" s="55"/>
      <c r="S99" s="55"/>
      <c r="T99" s="55"/>
      <c r="U99" s="55"/>
      <c r="V99" s="55"/>
      <c r="W99" s="55"/>
    </row>
    <row r="100" spans="12:23" hidden="1" x14ac:dyDescent="0.25">
      <c r="L100" s="55"/>
      <c r="M100" s="55"/>
      <c r="N100" s="55"/>
      <c r="O100" s="55"/>
      <c r="P100" s="55"/>
      <c r="Q100" s="55"/>
      <c r="R100" s="55"/>
      <c r="S100" s="55"/>
      <c r="T100" s="55"/>
      <c r="U100" s="55"/>
      <c r="V100" s="55"/>
      <c r="W100" s="55"/>
    </row>
    <row r="101" spans="12:23" hidden="1" x14ac:dyDescent="0.25">
      <c r="L101" s="55"/>
      <c r="M101" s="55"/>
      <c r="N101" s="55"/>
      <c r="O101" s="55"/>
      <c r="P101" s="55"/>
      <c r="Q101" s="55"/>
      <c r="R101" s="55"/>
      <c r="S101" s="55"/>
      <c r="T101" s="55"/>
      <c r="U101" s="55"/>
      <c r="V101" s="55"/>
      <c r="W101" s="55"/>
    </row>
    <row r="102" spans="12:23" hidden="1" x14ac:dyDescent="0.25">
      <c r="L102" s="55"/>
      <c r="M102" s="55"/>
      <c r="N102" s="55"/>
      <c r="O102" s="55"/>
      <c r="P102" s="55"/>
      <c r="Q102" s="55"/>
      <c r="R102" s="55"/>
      <c r="S102" s="55"/>
      <c r="T102" s="55"/>
      <c r="U102" s="55"/>
      <c r="V102" s="55"/>
      <c r="W102" s="55"/>
    </row>
    <row r="103" spans="12:23" hidden="1" x14ac:dyDescent="0.25">
      <c r="L103" s="55"/>
      <c r="M103" s="55"/>
      <c r="N103" s="55"/>
      <c r="O103" s="55"/>
      <c r="P103" s="55"/>
      <c r="Q103" s="55"/>
      <c r="R103" s="55"/>
      <c r="S103" s="55"/>
      <c r="T103" s="55"/>
      <c r="U103" s="55"/>
      <c r="V103" s="55"/>
      <c r="W103" s="55"/>
    </row>
    <row r="104" spans="12:23" hidden="1" x14ac:dyDescent="0.25">
      <c r="L104" s="55"/>
      <c r="M104" s="55"/>
      <c r="N104" s="55"/>
      <c r="O104" s="55"/>
      <c r="P104" s="55"/>
      <c r="Q104" s="55"/>
      <c r="R104" s="55"/>
      <c r="S104" s="55"/>
      <c r="T104" s="55"/>
      <c r="U104" s="55"/>
      <c r="V104" s="55"/>
      <c r="W104" s="55"/>
    </row>
    <row r="105" spans="12:23" hidden="1" x14ac:dyDescent="0.25">
      <c r="L105" s="55"/>
      <c r="M105" s="55"/>
      <c r="N105" s="55"/>
      <c r="O105" s="55"/>
      <c r="P105" s="55"/>
      <c r="Q105" s="55"/>
      <c r="R105" s="55"/>
      <c r="S105" s="55"/>
      <c r="T105" s="55"/>
      <c r="U105" s="55"/>
      <c r="V105" s="55"/>
      <c r="W105" s="55"/>
    </row>
    <row r="106" spans="12:23" hidden="1" x14ac:dyDescent="0.25">
      <c r="L106" s="55"/>
      <c r="M106" s="55"/>
      <c r="N106" s="55"/>
      <c r="O106" s="55"/>
      <c r="P106" s="55"/>
      <c r="Q106" s="55"/>
      <c r="R106" s="55"/>
      <c r="S106" s="55"/>
      <c r="T106" s="55"/>
      <c r="U106" s="55"/>
      <c r="V106" s="55"/>
      <c r="W106" s="55"/>
    </row>
    <row r="107" spans="12:23" hidden="1" x14ac:dyDescent="0.25">
      <c r="L107" s="55"/>
      <c r="M107" s="55"/>
      <c r="N107" s="55"/>
      <c r="O107" s="55"/>
      <c r="P107" s="55"/>
      <c r="Q107" s="55"/>
      <c r="R107" s="55"/>
      <c r="S107" s="55"/>
      <c r="T107" s="55"/>
      <c r="U107" s="55"/>
      <c r="V107" s="55"/>
      <c r="W107" s="55"/>
    </row>
    <row r="108" spans="12:23" hidden="1" x14ac:dyDescent="0.25">
      <c r="L108" s="55"/>
      <c r="M108" s="55"/>
      <c r="N108" s="55"/>
      <c r="O108" s="55"/>
      <c r="P108" s="55"/>
      <c r="Q108" s="55"/>
      <c r="R108" s="55"/>
      <c r="S108" s="55"/>
      <c r="T108" s="55"/>
      <c r="U108" s="55"/>
      <c r="V108" s="55"/>
      <c r="W108" s="55"/>
    </row>
    <row r="109" spans="12:23" hidden="1" x14ac:dyDescent="0.25">
      <c r="L109" s="55"/>
      <c r="M109" s="55"/>
      <c r="N109" s="55"/>
      <c r="O109" s="55"/>
      <c r="P109" s="55"/>
      <c r="Q109" s="55"/>
      <c r="R109" s="55"/>
      <c r="S109" s="55"/>
      <c r="T109" s="55"/>
      <c r="U109" s="55"/>
      <c r="V109" s="55"/>
      <c r="W109" s="55"/>
    </row>
    <row r="110" spans="12:23" hidden="1" x14ac:dyDescent="0.25">
      <c r="L110" s="55"/>
      <c r="M110" s="55"/>
      <c r="N110" s="55"/>
      <c r="O110" s="55"/>
      <c r="P110" s="55"/>
      <c r="Q110" s="55"/>
      <c r="R110" s="55"/>
      <c r="S110" s="55"/>
      <c r="T110" s="55"/>
      <c r="U110" s="55"/>
      <c r="V110" s="55"/>
      <c r="W110" s="55"/>
    </row>
    <row r="111" spans="12:23" hidden="1" x14ac:dyDescent="0.25">
      <c r="L111" s="55"/>
      <c r="M111" s="55"/>
      <c r="N111" s="55"/>
      <c r="O111" s="55"/>
      <c r="P111" s="55"/>
      <c r="Q111" s="55"/>
      <c r="R111" s="55"/>
      <c r="S111" s="55"/>
      <c r="T111" s="55"/>
      <c r="U111" s="55"/>
      <c r="V111" s="55"/>
      <c r="W111" s="55"/>
    </row>
    <row r="112" spans="12:23" hidden="1" x14ac:dyDescent="0.25">
      <c r="L112" s="55"/>
      <c r="M112" s="55"/>
      <c r="N112" s="55"/>
      <c r="O112" s="55"/>
      <c r="P112" s="55"/>
      <c r="Q112" s="55"/>
      <c r="R112" s="55"/>
      <c r="S112" s="55"/>
      <c r="T112" s="55"/>
      <c r="U112" s="55"/>
      <c r="V112" s="55"/>
      <c r="W112" s="55"/>
    </row>
    <row r="113" spans="12:23" hidden="1" x14ac:dyDescent="0.25">
      <c r="L113" s="55"/>
      <c r="M113" s="55"/>
      <c r="N113" s="55"/>
      <c r="O113" s="55"/>
      <c r="P113" s="55"/>
      <c r="Q113" s="55"/>
      <c r="R113" s="55"/>
      <c r="S113" s="55"/>
      <c r="T113" s="55"/>
      <c r="U113" s="55"/>
      <c r="V113" s="55"/>
      <c r="W113" s="55"/>
    </row>
    <row r="114" spans="12:23" hidden="1" x14ac:dyDescent="0.25">
      <c r="L114" s="55"/>
      <c r="M114" s="55"/>
      <c r="N114" s="55"/>
      <c r="O114" s="55"/>
      <c r="P114" s="55"/>
      <c r="Q114" s="55"/>
      <c r="R114" s="55"/>
      <c r="S114" s="55"/>
      <c r="T114" s="55"/>
      <c r="U114" s="55"/>
      <c r="V114" s="55"/>
      <c r="W114" s="55"/>
    </row>
    <row r="115" spans="12:23" hidden="1" x14ac:dyDescent="0.25">
      <c r="L115" s="55"/>
      <c r="M115" s="55"/>
      <c r="N115" s="55"/>
      <c r="O115" s="55"/>
      <c r="P115" s="55"/>
      <c r="Q115" s="55"/>
      <c r="R115" s="55"/>
      <c r="S115" s="55"/>
      <c r="T115" s="55"/>
      <c r="U115" s="55"/>
      <c r="V115" s="55"/>
      <c r="W115" s="55"/>
    </row>
    <row r="116" spans="12:23" hidden="1" x14ac:dyDescent="0.25">
      <c r="L116" s="55"/>
      <c r="M116" s="55"/>
      <c r="N116" s="55"/>
      <c r="O116" s="55"/>
      <c r="P116" s="55"/>
      <c r="Q116" s="55"/>
      <c r="R116" s="55"/>
      <c r="S116" s="55"/>
      <c r="T116" s="55"/>
      <c r="U116" s="55"/>
      <c r="V116" s="55"/>
      <c r="W116" s="55"/>
    </row>
    <row r="117" spans="12:23" hidden="1" x14ac:dyDescent="0.25">
      <c r="L117" s="55"/>
      <c r="M117" s="55"/>
      <c r="N117" s="55"/>
      <c r="O117" s="55"/>
      <c r="P117" s="55"/>
      <c r="Q117" s="55"/>
      <c r="R117" s="55"/>
      <c r="S117" s="55"/>
      <c r="T117" s="55"/>
      <c r="U117" s="55"/>
      <c r="V117" s="55"/>
      <c r="W117" s="55"/>
    </row>
    <row r="118" spans="12:23" hidden="1" x14ac:dyDescent="0.25">
      <c r="L118" s="55"/>
      <c r="M118" s="55"/>
      <c r="N118" s="55"/>
      <c r="O118" s="55"/>
      <c r="P118" s="55"/>
      <c r="Q118" s="55"/>
      <c r="R118" s="55"/>
      <c r="S118" s="55"/>
      <c r="T118" s="55"/>
      <c r="U118" s="55"/>
      <c r="V118" s="55"/>
      <c r="W118" s="55"/>
    </row>
    <row r="119" spans="12:23" hidden="1" x14ac:dyDescent="0.25">
      <c r="L119" s="55"/>
      <c r="M119" s="55"/>
      <c r="N119" s="55"/>
      <c r="O119" s="55"/>
      <c r="P119" s="55"/>
      <c r="Q119" s="55"/>
      <c r="R119" s="55"/>
      <c r="S119" s="55"/>
      <c r="T119" s="55"/>
      <c r="U119" s="55"/>
      <c r="V119" s="55"/>
      <c r="W119" s="55"/>
    </row>
    <row r="120" spans="12:23" hidden="1" x14ac:dyDescent="0.25">
      <c r="L120" s="55"/>
      <c r="M120" s="55"/>
      <c r="N120" s="55"/>
      <c r="O120" s="55"/>
      <c r="P120" s="55"/>
      <c r="Q120" s="55"/>
      <c r="R120" s="55"/>
      <c r="S120" s="55"/>
      <c r="T120" s="55"/>
      <c r="U120" s="55"/>
      <c r="V120" s="55"/>
      <c r="W120" s="55"/>
    </row>
    <row r="121" spans="12:23" hidden="1" x14ac:dyDescent="0.25">
      <c r="L121" s="55"/>
      <c r="M121" s="55"/>
      <c r="N121" s="55"/>
      <c r="O121" s="55"/>
      <c r="P121" s="55"/>
      <c r="Q121" s="55"/>
      <c r="R121" s="55"/>
      <c r="S121" s="55"/>
      <c r="T121" s="55"/>
      <c r="U121" s="55"/>
      <c r="V121" s="55"/>
      <c r="W121" s="55"/>
    </row>
    <row r="122" spans="12:23" hidden="1" x14ac:dyDescent="0.25">
      <c r="L122" s="55"/>
      <c r="M122" s="55"/>
      <c r="N122" s="55"/>
      <c r="O122" s="55"/>
      <c r="P122" s="55"/>
      <c r="Q122" s="55"/>
      <c r="R122" s="55"/>
      <c r="S122" s="55"/>
      <c r="T122" s="55"/>
      <c r="U122" s="55"/>
      <c r="V122" s="55"/>
      <c r="W122" s="55"/>
    </row>
    <row r="123" spans="12:23" hidden="1" x14ac:dyDescent="0.25">
      <c r="L123" s="55"/>
      <c r="M123" s="55"/>
      <c r="N123" s="55"/>
      <c r="O123" s="55"/>
      <c r="P123" s="55"/>
      <c r="Q123" s="55"/>
      <c r="R123" s="55"/>
      <c r="S123" s="55"/>
      <c r="T123" s="55"/>
      <c r="U123" s="55"/>
      <c r="V123" s="55"/>
      <c r="W123" s="55"/>
    </row>
    <row r="124" spans="12:23" hidden="1" x14ac:dyDescent="0.25">
      <c r="L124" s="55"/>
      <c r="M124" s="55"/>
      <c r="N124" s="55"/>
      <c r="O124" s="55"/>
      <c r="P124" s="55"/>
      <c r="Q124" s="55"/>
      <c r="R124" s="55"/>
      <c r="S124" s="55"/>
      <c r="T124" s="55"/>
      <c r="U124" s="55"/>
      <c r="V124" s="55"/>
      <c r="W124" s="55"/>
    </row>
    <row r="125" spans="12:23" hidden="1" x14ac:dyDescent="0.25">
      <c r="L125" s="55"/>
      <c r="M125" s="55"/>
      <c r="N125" s="55"/>
      <c r="O125" s="55"/>
      <c r="P125" s="55"/>
      <c r="Q125" s="55"/>
      <c r="R125" s="55"/>
      <c r="S125" s="55"/>
      <c r="T125" s="55"/>
      <c r="U125" s="55"/>
      <c r="V125" s="55"/>
      <c r="W125" s="55"/>
    </row>
    <row r="126" spans="12:23" hidden="1" x14ac:dyDescent="0.25">
      <c r="L126" s="55"/>
      <c r="M126" s="55"/>
      <c r="N126" s="55"/>
      <c r="O126" s="55"/>
      <c r="P126" s="55"/>
      <c r="Q126" s="55"/>
      <c r="R126" s="55"/>
      <c r="S126" s="55"/>
      <c r="T126" s="55"/>
      <c r="U126" s="55"/>
      <c r="V126" s="55"/>
      <c r="W126" s="55"/>
    </row>
    <row r="127" spans="12:23" hidden="1" x14ac:dyDescent="0.25">
      <c r="L127" s="55"/>
      <c r="M127" s="55"/>
      <c r="N127" s="55"/>
      <c r="O127" s="55"/>
      <c r="P127" s="55"/>
      <c r="Q127" s="55"/>
      <c r="R127" s="55"/>
      <c r="S127" s="55"/>
      <c r="T127" s="55"/>
      <c r="U127" s="55"/>
      <c r="V127" s="55"/>
      <c r="W127" s="55"/>
    </row>
    <row r="128" spans="12:23" hidden="1" x14ac:dyDescent="0.25">
      <c r="L128" s="55"/>
      <c r="M128" s="55"/>
      <c r="N128" s="55"/>
      <c r="O128" s="55"/>
      <c r="P128" s="55"/>
      <c r="Q128" s="55"/>
      <c r="R128" s="55"/>
      <c r="S128" s="55"/>
      <c r="T128" s="55"/>
      <c r="U128" s="55"/>
      <c r="V128" s="55"/>
      <c r="W128" s="55"/>
    </row>
    <row r="129" spans="12:23" hidden="1" x14ac:dyDescent="0.25">
      <c r="L129" s="55"/>
      <c r="M129" s="55"/>
      <c r="N129" s="55"/>
      <c r="O129" s="55"/>
      <c r="P129" s="55"/>
      <c r="Q129" s="55"/>
      <c r="R129" s="55"/>
      <c r="S129" s="55"/>
      <c r="T129" s="55"/>
      <c r="U129" s="55"/>
      <c r="V129" s="55"/>
      <c r="W129" s="55"/>
    </row>
    <row r="130" spans="12:23" hidden="1" x14ac:dyDescent="0.25">
      <c r="L130" s="55"/>
      <c r="M130" s="55"/>
      <c r="N130" s="55"/>
      <c r="O130" s="55"/>
      <c r="P130" s="55"/>
      <c r="Q130" s="55"/>
      <c r="R130" s="55"/>
      <c r="S130" s="55"/>
      <c r="T130" s="55"/>
      <c r="U130" s="55"/>
      <c r="V130" s="55"/>
      <c r="W130" s="55"/>
    </row>
    <row r="131" spans="12:23" hidden="1" x14ac:dyDescent="0.25">
      <c r="L131" s="55"/>
      <c r="M131" s="55"/>
      <c r="N131" s="55"/>
      <c r="O131" s="55"/>
      <c r="P131" s="55"/>
      <c r="Q131" s="55"/>
      <c r="R131" s="55"/>
      <c r="S131" s="55"/>
      <c r="T131" s="55"/>
      <c r="U131" s="55"/>
      <c r="V131" s="55"/>
      <c r="W131" s="55"/>
    </row>
    <row r="132" spans="12:23" hidden="1" x14ac:dyDescent="0.25">
      <c r="L132" s="55"/>
      <c r="M132" s="55"/>
      <c r="N132" s="55"/>
      <c r="O132" s="55"/>
      <c r="P132" s="55"/>
      <c r="Q132" s="55"/>
      <c r="R132" s="55"/>
      <c r="S132" s="55"/>
      <c r="T132" s="55"/>
      <c r="U132" s="55"/>
      <c r="V132" s="55"/>
      <c r="W132" s="55"/>
    </row>
    <row r="133" spans="12:23" hidden="1" x14ac:dyDescent="0.25">
      <c r="L133" s="55"/>
      <c r="M133" s="55"/>
      <c r="N133" s="55"/>
      <c r="O133" s="55"/>
      <c r="P133" s="55"/>
      <c r="Q133" s="55"/>
      <c r="R133" s="55"/>
      <c r="S133" s="55"/>
      <c r="T133" s="55"/>
      <c r="U133" s="55"/>
      <c r="V133" s="55"/>
      <c r="W133" s="55"/>
    </row>
    <row r="134" spans="12:23" hidden="1" x14ac:dyDescent="0.25">
      <c r="L134" s="55"/>
      <c r="M134" s="55"/>
      <c r="N134" s="55"/>
      <c r="O134" s="55"/>
      <c r="P134" s="55"/>
      <c r="Q134" s="55"/>
      <c r="R134" s="55"/>
      <c r="S134" s="55"/>
      <c r="T134" s="55"/>
      <c r="U134" s="55"/>
      <c r="V134" s="55"/>
      <c r="W134" s="55"/>
    </row>
    <row r="135" spans="12:23" hidden="1" x14ac:dyDescent="0.25">
      <c r="L135" s="55"/>
      <c r="M135" s="55"/>
      <c r="N135" s="55"/>
      <c r="O135" s="55"/>
      <c r="P135" s="55"/>
      <c r="Q135" s="55"/>
      <c r="R135" s="55"/>
      <c r="S135" s="55"/>
      <c r="T135" s="55"/>
      <c r="U135" s="55"/>
      <c r="V135" s="55"/>
      <c r="W135" s="55"/>
    </row>
    <row r="136" spans="12:23" hidden="1" x14ac:dyDescent="0.25">
      <c r="L136" s="55"/>
      <c r="M136" s="55"/>
      <c r="N136" s="55"/>
      <c r="O136" s="55"/>
      <c r="P136" s="55"/>
      <c r="Q136" s="55"/>
      <c r="R136" s="55"/>
      <c r="S136" s="55"/>
      <c r="T136" s="55"/>
      <c r="U136" s="55"/>
      <c r="V136" s="55"/>
      <c r="W136" s="55"/>
    </row>
    <row r="137" spans="12:23" hidden="1" x14ac:dyDescent="0.25">
      <c r="L137" s="55"/>
      <c r="M137" s="55"/>
      <c r="N137" s="55"/>
      <c r="O137" s="55"/>
      <c r="P137" s="55"/>
      <c r="Q137" s="55"/>
      <c r="R137" s="55"/>
      <c r="S137" s="55"/>
      <c r="T137" s="55"/>
      <c r="U137" s="55"/>
      <c r="V137" s="55"/>
      <c r="W137" s="55"/>
    </row>
    <row r="138" spans="12:23" hidden="1" x14ac:dyDescent="0.25">
      <c r="L138" s="55"/>
      <c r="M138" s="55"/>
      <c r="N138" s="55"/>
      <c r="O138" s="55"/>
      <c r="P138" s="55"/>
      <c r="Q138" s="55"/>
      <c r="R138" s="55"/>
      <c r="S138" s="55"/>
      <c r="T138" s="55"/>
      <c r="U138" s="55"/>
      <c r="V138" s="55"/>
      <c r="W138" s="55"/>
    </row>
    <row r="139" spans="12:23" hidden="1" x14ac:dyDescent="0.25">
      <c r="L139" s="55"/>
      <c r="M139" s="55"/>
      <c r="N139" s="55"/>
      <c r="O139" s="55"/>
      <c r="P139" s="55"/>
      <c r="Q139" s="55"/>
      <c r="R139" s="55"/>
      <c r="S139" s="55"/>
      <c r="T139" s="55"/>
      <c r="U139" s="55"/>
      <c r="V139" s="55"/>
      <c r="W139" s="55"/>
    </row>
    <row r="140" spans="12:23" hidden="1" x14ac:dyDescent="0.25">
      <c r="L140" s="55"/>
      <c r="M140" s="55"/>
      <c r="N140" s="55"/>
      <c r="O140" s="55"/>
      <c r="P140" s="55"/>
      <c r="Q140" s="55"/>
      <c r="R140" s="55"/>
      <c r="S140" s="55"/>
      <c r="T140" s="55"/>
      <c r="U140" s="55"/>
      <c r="V140" s="55"/>
      <c r="W140" s="55"/>
    </row>
    <row r="141" spans="12:23" hidden="1" x14ac:dyDescent="0.25">
      <c r="L141" s="55"/>
      <c r="M141" s="55"/>
      <c r="N141" s="55"/>
      <c r="O141" s="55"/>
      <c r="P141" s="55"/>
      <c r="Q141" s="55"/>
      <c r="R141" s="55"/>
      <c r="S141" s="55"/>
      <c r="T141" s="55"/>
      <c r="U141" s="55"/>
      <c r="V141" s="55"/>
      <c r="W141" s="55"/>
    </row>
    <row r="142" spans="12:23" hidden="1" x14ac:dyDescent="0.25">
      <c r="L142" s="55"/>
      <c r="M142" s="55"/>
      <c r="N142" s="55"/>
      <c r="O142" s="55"/>
      <c r="P142" s="55"/>
      <c r="Q142" s="55"/>
      <c r="R142" s="55"/>
      <c r="S142" s="55"/>
      <c r="T142" s="55"/>
      <c r="U142" s="55"/>
      <c r="V142" s="55"/>
      <c r="W142" s="55"/>
    </row>
    <row r="143" spans="12:23" hidden="1" x14ac:dyDescent="0.25">
      <c r="L143" s="55"/>
      <c r="M143" s="55"/>
      <c r="N143" s="55"/>
      <c r="O143" s="55"/>
      <c r="P143" s="55"/>
      <c r="Q143" s="55"/>
      <c r="R143" s="55"/>
      <c r="S143" s="55"/>
      <c r="T143" s="55"/>
      <c r="U143" s="55"/>
      <c r="V143" s="55"/>
      <c r="W143" s="55"/>
    </row>
    <row r="144" spans="12:23" hidden="1" x14ac:dyDescent="0.25">
      <c r="L144" s="55"/>
      <c r="M144" s="55"/>
      <c r="N144" s="55"/>
      <c r="O144" s="55"/>
      <c r="P144" s="55"/>
      <c r="Q144" s="55"/>
      <c r="R144" s="55"/>
      <c r="S144" s="55"/>
      <c r="T144" s="55"/>
      <c r="U144" s="55"/>
      <c r="V144" s="55"/>
      <c r="W144" s="55"/>
    </row>
    <row r="145" spans="12:23" hidden="1" x14ac:dyDescent="0.25">
      <c r="L145" s="55"/>
      <c r="M145" s="55"/>
      <c r="N145" s="55"/>
      <c r="O145" s="55"/>
      <c r="P145" s="55"/>
      <c r="Q145" s="55"/>
      <c r="R145" s="55"/>
      <c r="S145" s="55"/>
      <c r="T145" s="55"/>
      <c r="U145" s="55"/>
      <c r="V145" s="55"/>
      <c r="W145" s="55"/>
    </row>
    <row r="146" spans="12:23" hidden="1" x14ac:dyDescent="0.25">
      <c r="L146" s="55"/>
      <c r="M146" s="55"/>
      <c r="N146" s="55"/>
      <c r="O146" s="55"/>
      <c r="P146" s="55"/>
      <c r="Q146" s="55"/>
      <c r="R146" s="55"/>
      <c r="S146" s="55"/>
      <c r="T146" s="55"/>
      <c r="U146" s="55"/>
      <c r="V146" s="55"/>
      <c r="W146" s="55"/>
    </row>
    <row r="147" spans="12:23" hidden="1" x14ac:dyDescent="0.25">
      <c r="L147" s="55"/>
      <c r="M147" s="55"/>
      <c r="N147" s="55"/>
      <c r="O147" s="55"/>
      <c r="P147" s="55"/>
      <c r="Q147" s="55"/>
      <c r="R147" s="55"/>
      <c r="S147" s="55"/>
      <c r="T147" s="55"/>
      <c r="U147" s="55"/>
      <c r="V147" s="55"/>
      <c r="W147" s="55"/>
    </row>
    <row r="148" spans="12:23" hidden="1" x14ac:dyDescent="0.25">
      <c r="L148" s="55"/>
      <c r="M148" s="55"/>
      <c r="N148" s="55"/>
      <c r="O148" s="55"/>
      <c r="P148" s="55"/>
      <c r="Q148" s="55"/>
      <c r="R148" s="55"/>
      <c r="S148" s="55"/>
      <c r="T148" s="55"/>
      <c r="U148" s="55"/>
      <c r="V148" s="55"/>
      <c r="W148" s="55"/>
    </row>
    <row r="149" spans="12:23" hidden="1" x14ac:dyDescent="0.25">
      <c r="L149" s="55"/>
      <c r="M149" s="55"/>
      <c r="N149" s="55"/>
      <c r="O149" s="55"/>
      <c r="P149" s="55"/>
      <c r="Q149" s="55"/>
      <c r="R149" s="55"/>
      <c r="S149" s="55"/>
      <c r="T149" s="55"/>
      <c r="U149" s="55"/>
      <c r="V149" s="55"/>
      <c r="W149" s="55"/>
    </row>
    <row r="150" spans="12:23" hidden="1" x14ac:dyDescent="0.25">
      <c r="L150" s="55"/>
      <c r="M150" s="55"/>
      <c r="N150" s="55"/>
      <c r="O150" s="55"/>
      <c r="P150" s="55"/>
      <c r="Q150" s="55"/>
      <c r="R150" s="55"/>
      <c r="S150" s="55"/>
      <c r="T150" s="55"/>
      <c r="U150" s="55"/>
      <c r="V150" s="55"/>
      <c r="W150" s="55"/>
    </row>
    <row r="151" spans="12:23" hidden="1" x14ac:dyDescent="0.25">
      <c r="L151" s="55"/>
      <c r="M151" s="55"/>
      <c r="N151" s="55"/>
      <c r="O151" s="55"/>
      <c r="P151" s="55"/>
      <c r="Q151" s="55"/>
      <c r="R151" s="55"/>
      <c r="S151" s="55"/>
      <c r="T151" s="55"/>
      <c r="U151" s="55"/>
      <c r="V151" s="55"/>
      <c r="W151" s="55"/>
    </row>
    <row r="152" spans="12:23" hidden="1" x14ac:dyDescent="0.25">
      <c r="L152" s="55"/>
      <c r="M152" s="55"/>
      <c r="N152" s="55"/>
      <c r="O152" s="55"/>
      <c r="P152" s="55"/>
      <c r="Q152" s="55"/>
      <c r="R152" s="55"/>
      <c r="S152" s="55"/>
      <c r="T152" s="55"/>
      <c r="U152" s="55"/>
      <c r="V152" s="55"/>
      <c r="W152" s="55"/>
    </row>
    <row r="153" spans="12:23" hidden="1" x14ac:dyDescent="0.25">
      <c r="L153" s="55"/>
      <c r="M153" s="55"/>
      <c r="N153" s="55"/>
      <c r="O153" s="55"/>
      <c r="P153" s="55"/>
      <c r="Q153" s="55"/>
      <c r="R153" s="55"/>
      <c r="S153" s="55"/>
      <c r="T153" s="55"/>
      <c r="U153" s="55"/>
      <c r="V153" s="55"/>
      <c r="W153" s="55"/>
    </row>
    <row r="154" spans="12:23" hidden="1" x14ac:dyDescent="0.25">
      <c r="L154" s="55"/>
      <c r="M154" s="55"/>
      <c r="N154" s="55"/>
      <c r="O154" s="55"/>
      <c r="P154" s="55"/>
      <c r="Q154" s="55"/>
      <c r="R154" s="55"/>
      <c r="S154" s="55"/>
      <c r="T154" s="55"/>
      <c r="U154" s="55"/>
      <c r="V154" s="55"/>
      <c r="W154" s="55"/>
    </row>
    <row r="155" spans="12:23" hidden="1" x14ac:dyDescent="0.25">
      <c r="L155" s="55"/>
      <c r="M155" s="55"/>
      <c r="N155" s="55"/>
      <c r="O155" s="55"/>
      <c r="P155" s="55"/>
      <c r="Q155" s="55"/>
      <c r="R155" s="55"/>
      <c r="S155" s="55"/>
      <c r="T155" s="55"/>
      <c r="U155" s="55"/>
      <c r="V155" s="55"/>
      <c r="W155" s="55"/>
    </row>
    <row r="156" spans="12:23" hidden="1" x14ac:dyDescent="0.25">
      <c r="L156" s="55"/>
      <c r="M156" s="55"/>
      <c r="N156" s="55"/>
      <c r="O156" s="55"/>
      <c r="P156" s="55"/>
      <c r="Q156" s="55"/>
      <c r="R156" s="55"/>
      <c r="S156" s="55"/>
      <c r="T156" s="55"/>
      <c r="U156" s="55"/>
      <c r="V156" s="55"/>
      <c r="W156" s="55"/>
    </row>
    <row r="157" spans="12:23" hidden="1" x14ac:dyDescent="0.25">
      <c r="L157" s="55"/>
      <c r="M157" s="55"/>
      <c r="N157" s="55"/>
      <c r="O157" s="55"/>
      <c r="P157" s="55"/>
      <c r="Q157" s="55"/>
      <c r="R157" s="55"/>
      <c r="S157" s="55"/>
      <c r="T157" s="55"/>
      <c r="U157" s="55"/>
      <c r="V157" s="55"/>
      <c r="W157" s="55"/>
    </row>
    <row r="158" spans="12:23" hidden="1" x14ac:dyDescent="0.25">
      <c r="L158" s="55"/>
      <c r="W158" s="55"/>
    </row>
    <row r="159" spans="12:23" hidden="1" x14ac:dyDescent="0.25">
      <c r="L159" s="55"/>
      <c r="W159" s="55"/>
    </row>
    <row r="160" spans="12:23" hidden="1" x14ac:dyDescent="0.25">
      <c r="L160" s="55"/>
      <c r="W160" s="55"/>
    </row>
    <row r="161" spans="12:23" hidden="1" x14ac:dyDescent="0.25">
      <c r="L161" s="55"/>
      <c r="W161" s="55"/>
    </row>
    <row r="162" spans="12:23" hidden="1" x14ac:dyDescent="0.25">
      <c r="L162" s="55"/>
      <c r="W162" s="55"/>
    </row>
    <row r="163" spans="12:23" hidden="1" x14ac:dyDescent="0.25">
      <c r="L163" s="55"/>
      <c r="W163" s="55"/>
    </row>
    <row r="164" spans="12:23" hidden="1" x14ac:dyDescent="0.25">
      <c r="L164" s="55"/>
      <c r="W164" s="55"/>
    </row>
  </sheetData>
  <sheetProtection sheet="1" objects="1" scenarios="1" selectLockedCells="1"/>
  <mergeCells count="22">
    <mergeCell ref="B38:K38"/>
    <mergeCell ref="B9:K9"/>
    <mergeCell ref="B29:D29"/>
    <mergeCell ref="B30:D30"/>
    <mergeCell ref="B25:D25"/>
    <mergeCell ref="B19:D19"/>
    <mergeCell ref="B23:D23"/>
    <mergeCell ref="B28:D28"/>
    <mergeCell ref="H11:K11"/>
    <mergeCell ref="B32:G32"/>
    <mergeCell ref="B13:D13"/>
    <mergeCell ref="B2:K2"/>
    <mergeCell ref="B16:D16"/>
    <mergeCell ref="B22:D22"/>
    <mergeCell ref="B3:K3"/>
    <mergeCell ref="B5:G5"/>
    <mergeCell ref="B6:G6"/>
    <mergeCell ref="B7:G7"/>
    <mergeCell ref="C4:D4"/>
    <mergeCell ref="B10:D11"/>
    <mergeCell ref="E10:G10"/>
    <mergeCell ref="E4:G4"/>
  </mergeCells>
  <conditionalFormatting sqref="F13 F16 F19 F22:F23 F25 F28:F30">
    <cfRule type="expression" dxfId="9" priority="2">
      <formula>$F$11&lt;&gt;""</formula>
    </cfRule>
  </conditionalFormatting>
  <conditionalFormatting sqref="G13 G16 G19 G22:G23 G25 G28:G30">
    <cfRule type="expression" dxfId="8" priority="1">
      <formula>$G$11&lt;&gt;""</formula>
    </cfRule>
  </conditionalFormatting>
  <dataValidations xWindow="534" yWindow="281" count="1">
    <dataValidation type="list" allowBlank="1" showInputMessage="1" showErrorMessage="1" errorTitle="Selection" error="Please use drop down box to make a selection.  " sqref="C4:D4">
      <formula1>Tiers</formula1>
    </dataValidation>
  </dataValidations>
  <printOptions horizontalCentered="1"/>
  <pageMargins left="0.24" right="0" top="0.5" bottom="0.22" header="0.3" footer="0.22"/>
  <pageSetup scale="80" fitToHeight="2" orientation="portrait" r:id="rId1"/>
  <extLst>
    <ext xmlns:x14="http://schemas.microsoft.com/office/spreadsheetml/2009/9/main" uri="{78C0D931-6437-407d-A8EE-F0AAD7539E65}">
      <x14:conditionalFormattings>
        <x14:conditionalFormatting xmlns:xm="http://schemas.microsoft.com/office/excel/2006/main">
          <x14:cfRule type="expression" priority="18" id="{87918F71-5FFF-4EF1-834E-6AA90CCBFAC0}">
            <xm:f>Data!$A$24="No Wellness"</xm:f>
            <x14:dxf>
              <font>
                <color theme="3"/>
              </font>
              <fill>
                <patternFill>
                  <bgColor theme="3"/>
                </patternFill>
              </fill>
              <border>
                <right/>
              </border>
            </x14:dxf>
          </x14:cfRule>
          <xm:sqref>E4:G4</xm:sqref>
        </x14:conditionalFormatting>
      </x14:conditionalFormattings>
    </ext>
    <ext xmlns:x14="http://schemas.microsoft.com/office/spreadsheetml/2009/9/main" uri="{CCE6A557-97BC-4b89-ADB6-D9C93CAAB3DF}">
      <x14:dataValidations xmlns:xm="http://schemas.microsoft.com/office/excel/2006/main" xWindow="534" yWindow="281" count="1">
        <x14:dataValidation type="list" allowBlank="1">
          <x14:formula1>
            <xm:f>IF(Data!$A$24&lt;&gt;"No Wellness",Data!$AC$4:$AC$5,NA())</xm:f>
          </x14:formula1>
          <xm:sqref>E4:G4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9"/>
  <sheetViews>
    <sheetView showGridLines="0" zoomScale="85" zoomScaleNormal="85" workbookViewId="0">
      <selection activeCell="I20" sqref="I20"/>
    </sheetView>
  </sheetViews>
  <sheetFormatPr defaultColWidth="9.140625" defaultRowHeight="12" x14ac:dyDescent="0.25"/>
  <cols>
    <col min="1" max="1" width="28.5703125" style="67" customWidth="1"/>
    <col min="2" max="17" width="14.42578125" style="65" customWidth="1"/>
    <col min="18" max="30" width="9.140625" style="65" customWidth="1"/>
    <col min="31" max="16384" width="9.140625" style="65"/>
  </cols>
  <sheetData>
    <row r="1" spans="1:29" ht="12.75" thickBot="1" x14ac:dyDescent="0.3">
      <c r="A1" s="96" t="s">
        <v>87</v>
      </c>
      <c r="B1" s="155" t="s">
        <v>88</v>
      </c>
      <c r="C1" s="156"/>
      <c r="D1" s="156"/>
      <c r="E1" s="157"/>
      <c r="F1" s="155" t="s">
        <v>84</v>
      </c>
      <c r="G1" s="156"/>
      <c r="H1" s="156"/>
      <c r="I1" s="157"/>
      <c r="J1" s="155" t="s">
        <v>85</v>
      </c>
      <c r="K1" s="156"/>
      <c r="L1" s="156"/>
      <c r="M1" s="157"/>
      <c r="N1" s="155" t="s">
        <v>86</v>
      </c>
      <c r="O1" s="156"/>
      <c r="P1" s="156"/>
      <c r="Q1" s="157"/>
      <c r="AA1" s="66" t="s">
        <v>42</v>
      </c>
      <c r="AB1" s="66" t="s">
        <v>32</v>
      </c>
      <c r="AC1" s="65" t="s">
        <v>10</v>
      </c>
    </row>
    <row r="2" spans="1:29" ht="38.25" customHeight="1" thickBot="1" x14ac:dyDescent="0.3">
      <c r="B2" s="68" t="s">
        <v>15</v>
      </c>
      <c r="C2" s="69" t="s">
        <v>31</v>
      </c>
      <c r="D2" s="69" t="s">
        <v>41</v>
      </c>
      <c r="E2" s="70" t="s">
        <v>40</v>
      </c>
      <c r="F2" s="68" t="str">
        <f>B2</f>
        <v>Copay</v>
      </c>
      <c r="G2" s="69" t="str">
        <f>C2</f>
        <v>Deductible then Coinsurance</v>
      </c>
      <c r="H2" s="69" t="str">
        <f>D2</f>
        <v>Coinsurance Only (Waive Deductible)</v>
      </c>
      <c r="I2" s="70" t="str">
        <f>E2</f>
        <v>Coinsurance %</v>
      </c>
      <c r="J2" s="68" t="str">
        <f>B2</f>
        <v>Copay</v>
      </c>
      <c r="K2" s="69" t="str">
        <f>C2</f>
        <v>Deductible then Coinsurance</v>
      </c>
      <c r="L2" s="69" t="str">
        <f>D2</f>
        <v>Coinsurance Only (Waive Deductible)</v>
      </c>
      <c r="M2" s="70" t="str">
        <f>E2</f>
        <v>Coinsurance %</v>
      </c>
      <c r="N2" s="68" t="str">
        <f>B2</f>
        <v>Copay</v>
      </c>
      <c r="O2" s="69" t="str">
        <f>C2</f>
        <v>Deductible then Coinsurance</v>
      </c>
      <c r="P2" s="69" t="str">
        <f>D2</f>
        <v>Coinsurance Only (Waive Deductible)</v>
      </c>
      <c r="Q2" s="70" t="str">
        <f>E2</f>
        <v>Coinsurance %</v>
      </c>
      <c r="S2" s="65" t="str">
        <f>'Plan Comparison Calculator'!E11</f>
        <v>Employee</v>
      </c>
      <c r="T2" s="65" t="str">
        <f>'Plan Comparison Calculator'!F11</f>
        <v/>
      </c>
      <c r="U2" s="65" t="str">
        <f>'Plan Comparison Calculator'!G11</f>
        <v/>
      </c>
      <c r="AA2" s="66" t="s">
        <v>39</v>
      </c>
      <c r="AB2" s="66" t="s">
        <v>38</v>
      </c>
      <c r="AC2" s="65" t="s">
        <v>73</v>
      </c>
    </row>
    <row r="3" spans="1:29" x14ac:dyDescent="0.25">
      <c r="A3" s="71" t="s">
        <v>13</v>
      </c>
      <c r="B3" s="97"/>
      <c r="C3" s="98">
        <v>85</v>
      </c>
      <c r="D3" s="98"/>
      <c r="E3" s="99">
        <v>1</v>
      </c>
      <c r="F3" s="97">
        <v>20</v>
      </c>
      <c r="G3" s="98"/>
      <c r="H3" s="98"/>
      <c r="I3" s="99">
        <v>0.8</v>
      </c>
      <c r="J3" s="97">
        <v>10</v>
      </c>
      <c r="K3" s="98"/>
      <c r="L3" s="98"/>
      <c r="M3" s="99">
        <v>1</v>
      </c>
      <c r="N3" s="97">
        <v>15</v>
      </c>
      <c r="O3" s="98"/>
      <c r="P3" s="98"/>
      <c r="Q3" s="99">
        <v>1</v>
      </c>
      <c r="S3" s="72">
        <f>'Plan Comparison Calculator'!E13</f>
        <v>0</v>
      </c>
      <c r="T3" s="72">
        <f>IF(T2="",0,'Plan Comparison Calculator'!F13)</f>
        <v>0</v>
      </c>
      <c r="U3" s="72">
        <f>'Plan Comparison Calculator'!G13</f>
        <v>0</v>
      </c>
      <c r="AA3" s="66"/>
      <c r="AB3" s="66" t="s">
        <v>37</v>
      </c>
      <c r="AC3" s="65" t="s">
        <v>74</v>
      </c>
    </row>
    <row r="4" spans="1:29" x14ac:dyDescent="0.25">
      <c r="A4" s="73" t="s">
        <v>21</v>
      </c>
      <c r="B4" s="100"/>
      <c r="C4" s="101">
        <v>1000</v>
      </c>
      <c r="D4" s="101"/>
      <c r="E4" s="74"/>
      <c r="F4" s="100">
        <v>75</v>
      </c>
      <c r="G4" s="101">
        <v>925</v>
      </c>
      <c r="H4" s="101"/>
      <c r="I4" s="74"/>
      <c r="J4" s="100">
        <v>75</v>
      </c>
      <c r="K4" s="101"/>
      <c r="L4" s="101"/>
      <c r="M4" s="74"/>
      <c r="N4" s="100">
        <v>50</v>
      </c>
      <c r="O4" s="101"/>
      <c r="P4" s="101"/>
      <c r="Q4" s="74"/>
      <c r="S4" s="65">
        <f>'Plan Comparison Calculator'!E16</f>
        <v>0</v>
      </c>
      <c r="T4" s="65">
        <f>IF(T2="",0,'Plan Comparison Calculator'!F16)</f>
        <v>0</v>
      </c>
      <c r="U4" s="65">
        <f>'Plan Comparison Calculator'!G16</f>
        <v>0</v>
      </c>
      <c r="AA4" s="66"/>
      <c r="AB4" s="66"/>
      <c r="AC4" s="65" t="str">
        <f>A24</f>
        <v>No Wellness</v>
      </c>
    </row>
    <row r="5" spans="1:29" x14ac:dyDescent="0.25">
      <c r="A5" s="73" t="s">
        <v>3</v>
      </c>
      <c r="B5" s="100"/>
      <c r="C5" s="101">
        <v>35000</v>
      </c>
      <c r="D5" s="101"/>
      <c r="E5" s="74"/>
      <c r="F5" s="100"/>
      <c r="G5" s="101">
        <v>35000</v>
      </c>
      <c r="H5" s="101"/>
      <c r="I5" s="74"/>
      <c r="J5" s="100"/>
      <c r="K5" s="101">
        <v>35000</v>
      </c>
      <c r="L5" s="101"/>
      <c r="M5" s="74"/>
      <c r="N5" s="100"/>
      <c r="O5" s="101">
        <v>35000</v>
      </c>
      <c r="P5" s="101"/>
      <c r="Q5" s="74"/>
      <c r="S5" s="65">
        <f>'Plan Comparison Calculator'!E19</f>
        <v>0</v>
      </c>
      <c r="T5" s="65">
        <f>IF(T2="",0,'Plan Comparison Calculator'!F19)</f>
        <v>0</v>
      </c>
      <c r="U5" s="65">
        <f>'Plan Comparison Calculator'!G19</f>
        <v>0</v>
      </c>
      <c r="AA5" s="66"/>
      <c r="AB5" s="66"/>
      <c r="AC5" s="65" t="str">
        <f>CONCATENATE("No ",A24)</f>
        <v>No No Wellness</v>
      </c>
    </row>
    <row r="6" spans="1:29" x14ac:dyDescent="0.25">
      <c r="A6" s="73" t="s">
        <v>16</v>
      </c>
      <c r="B6" s="100"/>
      <c r="C6" s="101">
        <v>100</v>
      </c>
      <c r="D6" s="101"/>
      <c r="E6" s="74"/>
      <c r="F6" s="100"/>
      <c r="G6" s="101">
        <v>100</v>
      </c>
      <c r="H6" s="101"/>
      <c r="I6" s="74"/>
      <c r="J6" s="100"/>
      <c r="K6" s="101">
        <v>100</v>
      </c>
      <c r="L6" s="101"/>
      <c r="M6" s="74"/>
      <c r="N6" s="100"/>
      <c r="O6" s="101">
        <v>100</v>
      </c>
      <c r="P6" s="101"/>
      <c r="Q6" s="74"/>
      <c r="S6" s="65">
        <f>'Plan Comparison Calculator'!E22</f>
        <v>0</v>
      </c>
      <c r="T6" s="65">
        <f>IF(T2="",0,'Plan Comparison Calculator'!F22)</f>
        <v>0</v>
      </c>
      <c r="U6" s="65">
        <f>'Plan Comparison Calculator'!G22</f>
        <v>0</v>
      </c>
    </row>
    <row r="7" spans="1:29" x14ac:dyDescent="0.25">
      <c r="A7" s="73" t="s">
        <v>17</v>
      </c>
      <c r="B7" s="100"/>
      <c r="C7" s="101">
        <v>750</v>
      </c>
      <c r="D7" s="101"/>
      <c r="E7" s="74"/>
      <c r="F7" s="100"/>
      <c r="G7" s="101">
        <v>750</v>
      </c>
      <c r="H7" s="101"/>
      <c r="I7" s="74"/>
      <c r="J7" s="100"/>
      <c r="K7" s="101">
        <v>750</v>
      </c>
      <c r="L7" s="101"/>
      <c r="M7" s="74"/>
      <c r="N7" s="100"/>
      <c r="O7" s="101">
        <v>750</v>
      </c>
      <c r="P7" s="101"/>
      <c r="Q7" s="74"/>
      <c r="S7" s="65">
        <f>'Plan Comparison Calculator'!E23</f>
        <v>0</v>
      </c>
      <c r="T7" s="65">
        <f>IF(T2="",0,'Plan Comparison Calculator'!F23)</f>
        <v>0</v>
      </c>
      <c r="U7" s="65">
        <f>'Plan Comparison Calculator'!G23</f>
        <v>0</v>
      </c>
    </row>
    <row r="8" spans="1:29" x14ac:dyDescent="0.25">
      <c r="A8" s="73" t="s">
        <v>18</v>
      </c>
      <c r="B8" s="75"/>
      <c r="C8" s="76">
        <v>1</v>
      </c>
      <c r="D8" s="76"/>
      <c r="E8" s="77"/>
      <c r="F8" s="75"/>
      <c r="G8" s="76">
        <v>1</v>
      </c>
      <c r="H8" s="76"/>
      <c r="I8" s="77"/>
      <c r="J8" s="75"/>
      <c r="K8" s="76">
        <v>1</v>
      </c>
      <c r="L8" s="76"/>
      <c r="M8" s="77"/>
      <c r="N8" s="75"/>
      <c r="O8" s="76">
        <v>1</v>
      </c>
      <c r="P8" s="76"/>
      <c r="Q8" s="77"/>
      <c r="S8" s="78">
        <f>'Plan Comparison Calculator'!E25</f>
        <v>0</v>
      </c>
      <c r="T8" s="78">
        <f>IF(T2="",0,'Plan Comparison Calculator'!F25)</f>
        <v>0</v>
      </c>
      <c r="U8" s="78">
        <f>'Plan Comparison Calculator'!G25</f>
        <v>0</v>
      </c>
    </row>
    <row r="9" spans="1:29" x14ac:dyDescent="0.25">
      <c r="A9" s="73" t="s">
        <v>19</v>
      </c>
      <c r="B9" s="100"/>
      <c r="C9" s="101">
        <v>30</v>
      </c>
      <c r="D9" s="101"/>
      <c r="E9" s="74"/>
      <c r="F9" s="101">
        <v>5</v>
      </c>
      <c r="G9" s="101"/>
      <c r="H9" s="101"/>
      <c r="I9" s="74"/>
      <c r="J9" s="100">
        <v>10</v>
      </c>
      <c r="K9" s="101"/>
      <c r="L9" s="101"/>
      <c r="M9" s="74"/>
      <c r="N9" s="100">
        <v>5</v>
      </c>
      <c r="O9" s="101"/>
      <c r="P9" s="101"/>
      <c r="Q9" s="74"/>
      <c r="S9" s="72">
        <f>'Plan Comparison Calculator'!E28</f>
        <v>0</v>
      </c>
      <c r="T9" s="72">
        <f>IF(T2="",0,'Plan Comparison Calculator'!F28)</f>
        <v>0</v>
      </c>
      <c r="U9" s="72">
        <f>'Plan Comparison Calculator'!G28</f>
        <v>0</v>
      </c>
    </row>
    <row r="10" spans="1:29" x14ac:dyDescent="0.25">
      <c r="A10" s="73" t="s">
        <v>20</v>
      </c>
      <c r="B10" s="100"/>
      <c r="C10" s="101">
        <v>100</v>
      </c>
      <c r="D10" s="101"/>
      <c r="E10" s="74"/>
      <c r="F10" s="101">
        <v>20</v>
      </c>
      <c r="G10" s="101"/>
      <c r="H10" s="101"/>
      <c r="I10" s="74"/>
      <c r="J10" s="100">
        <v>10</v>
      </c>
      <c r="K10" s="101"/>
      <c r="L10" s="101"/>
      <c r="M10" s="74"/>
      <c r="N10" s="100">
        <v>10</v>
      </c>
      <c r="O10" s="101"/>
      <c r="P10" s="101"/>
      <c r="Q10" s="74"/>
      <c r="S10" s="72">
        <f>'Plan Comparison Calculator'!E29</f>
        <v>0</v>
      </c>
      <c r="T10" s="72">
        <f>IF(T2="",0,'Plan Comparison Calculator'!F29)</f>
        <v>0</v>
      </c>
      <c r="U10" s="72">
        <f>'Plan Comparison Calculator'!G29</f>
        <v>0</v>
      </c>
    </row>
    <row r="11" spans="1:29" ht="12.75" thickBot="1" x14ac:dyDescent="0.3">
      <c r="A11" s="79" t="s">
        <v>36</v>
      </c>
      <c r="B11" s="100"/>
      <c r="C11" s="101">
        <v>200</v>
      </c>
      <c r="D11" s="101"/>
      <c r="E11" s="74"/>
      <c r="F11" s="101">
        <v>40</v>
      </c>
      <c r="G11" s="101"/>
      <c r="H11" s="101"/>
      <c r="I11" s="74"/>
      <c r="J11" s="76"/>
      <c r="K11" s="101"/>
      <c r="L11" s="101"/>
      <c r="M11" s="74"/>
      <c r="N11" s="100">
        <v>20</v>
      </c>
      <c r="O11" s="101"/>
      <c r="P11" s="101"/>
      <c r="Q11" s="74"/>
      <c r="S11" s="72">
        <f>'Plan Comparison Calculator'!E30</f>
        <v>0</v>
      </c>
      <c r="T11" s="72">
        <f>IF(T2="",0,'Plan Comparison Calculator'!F30)</f>
        <v>0</v>
      </c>
      <c r="U11" s="72">
        <f>'Plan Comparison Calculator'!G30</f>
        <v>0</v>
      </c>
    </row>
    <row r="12" spans="1:29" ht="25.5" customHeight="1" thickBot="1" x14ac:dyDescent="0.3">
      <c r="B12" s="68" t="s">
        <v>35</v>
      </c>
      <c r="C12" s="69" t="s">
        <v>4</v>
      </c>
      <c r="D12" s="69" t="s">
        <v>34</v>
      </c>
      <c r="E12" s="70" t="s">
        <v>33</v>
      </c>
      <c r="F12" s="68" t="str">
        <f>B12</f>
        <v>Premium</v>
      </c>
      <c r="G12" s="69" t="str">
        <f>C12</f>
        <v>Deductible</v>
      </c>
      <c r="H12" s="69" t="str">
        <f>D12</f>
        <v>OOP Max</v>
      </c>
      <c r="I12" s="70" t="str">
        <f>E12</f>
        <v>Additional Contribution</v>
      </c>
      <c r="J12" s="68" t="str">
        <f>B12</f>
        <v>Premium</v>
      </c>
      <c r="K12" s="69" t="str">
        <f>C12</f>
        <v>Deductible</v>
      </c>
      <c r="L12" s="69" t="str">
        <f>D12</f>
        <v>OOP Max</v>
      </c>
      <c r="M12" s="70" t="str">
        <f>E12</f>
        <v>Additional Contribution</v>
      </c>
      <c r="N12" s="80" t="str">
        <f>B12</f>
        <v>Premium</v>
      </c>
      <c r="O12" s="81" t="str">
        <f>C12</f>
        <v>Deductible</v>
      </c>
      <c r="P12" s="81" t="str">
        <f>D12</f>
        <v>OOP Max</v>
      </c>
      <c r="Q12" s="70" t="str">
        <f>E12</f>
        <v>Additional Contribution</v>
      </c>
    </row>
    <row r="13" spans="1:29" x14ac:dyDescent="0.25">
      <c r="A13" s="71" t="s">
        <v>14</v>
      </c>
      <c r="B13" s="82"/>
      <c r="C13" s="102" t="s">
        <v>39</v>
      </c>
      <c r="D13" s="102" t="s">
        <v>39</v>
      </c>
      <c r="E13" s="103" t="s">
        <v>38</v>
      </c>
      <c r="F13" s="82"/>
      <c r="G13" s="102" t="s">
        <v>42</v>
      </c>
      <c r="H13" s="102" t="s">
        <v>42</v>
      </c>
      <c r="I13" s="103" t="s">
        <v>32</v>
      </c>
      <c r="J13" s="82"/>
      <c r="K13" s="121" t="s">
        <v>42</v>
      </c>
      <c r="L13" s="121" t="s">
        <v>42</v>
      </c>
      <c r="M13" s="103" t="s">
        <v>32</v>
      </c>
      <c r="N13" s="82"/>
      <c r="O13" s="102" t="s">
        <v>42</v>
      </c>
      <c r="P13" s="102" t="s">
        <v>42</v>
      </c>
      <c r="Q13" s="103" t="s">
        <v>32</v>
      </c>
    </row>
    <row r="14" spans="1:29" x14ac:dyDescent="0.25">
      <c r="A14" s="109" t="s">
        <v>78</v>
      </c>
      <c r="B14" s="100">
        <v>0</v>
      </c>
      <c r="C14" s="101">
        <v>2000</v>
      </c>
      <c r="D14" s="101">
        <v>2000</v>
      </c>
      <c r="E14" s="104">
        <v>1500</v>
      </c>
      <c r="F14" s="100">
        <v>0</v>
      </c>
      <c r="G14" s="101">
        <v>200</v>
      </c>
      <c r="H14" s="101">
        <v>1200</v>
      </c>
      <c r="I14" s="104"/>
      <c r="J14" s="100">
        <v>0</v>
      </c>
      <c r="K14" s="101">
        <v>0</v>
      </c>
      <c r="L14" s="101">
        <v>2000</v>
      </c>
      <c r="M14" s="104">
        <f>K14</f>
        <v>0</v>
      </c>
      <c r="N14" s="100">
        <v>0</v>
      </c>
      <c r="O14" s="101">
        <v>0</v>
      </c>
      <c r="P14" s="101">
        <v>6350</v>
      </c>
      <c r="Q14" s="104"/>
    </row>
    <row r="15" spans="1:29" x14ac:dyDescent="0.25">
      <c r="A15" s="109" t="s">
        <v>79</v>
      </c>
      <c r="B15" s="100">
        <v>0</v>
      </c>
      <c r="C15" s="101">
        <v>4000</v>
      </c>
      <c r="D15" s="101">
        <v>4000</v>
      </c>
      <c r="E15" s="104">
        <v>1500</v>
      </c>
      <c r="F15" s="100">
        <v>17</v>
      </c>
      <c r="G15" s="101">
        <v>400</v>
      </c>
      <c r="H15" s="101">
        <v>2400</v>
      </c>
      <c r="I15" s="104"/>
      <c r="J15" s="100">
        <v>135</v>
      </c>
      <c r="K15" s="101">
        <v>0</v>
      </c>
      <c r="L15" s="101">
        <v>4000</v>
      </c>
      <c r="M15" s="104">
        <f>K15</f>
        <v>0</v>
      </c>
      <c r="N15" s="100">
        <v>147</v>
      </c>
      <c r="O15" s="101">
        <v>0</v>
      </c>
      <c r="P15" s="101">
        <v>12700</v>
      </c>
      <c r="Q15" s="104"/>
    </row>
    <row r="16" spans="1:29" x14ac:dyDescent="0.25">
      <c r="A16" s="109" t="s">
        <v>82</v>
      </c>
      <c r="B16" s="100">
        <v>0</v>
      </c>
      <c r="C16" s="101">
        <v>4000</v>
      </c>
      <c r="D16" s="101">
        <f>D15</f>
        <v>4000</v>
      </c>
      <c r="E16" s="104">
        <v>1500</v>
      </c>
      <c r="F16" s="100">
        <v>16</v>
      </c>
      <c r="G16" s="101">
        <v>400</v>
      </c>
      <c r="H16" s="101">
        <v>2400</v>
      </c>
      <c r="I16" s="104"/>
      <c r="J16" s="100">
        <v>120</v>
      </c>
      <c r="K16" s="101">
        <v>0</v>
      </c>
      <c r="L16" s="101">
        <f>L15</f>
        <v>4000</v>
      </c>
      <c r="M16" s="104">
        <f>M15</f>
        <v>0</v>
      </c>
      <c r="N16" s="100">
        <v>131</v>
      </c>
      <c r="O16" s="101">
        <f>O15</f>
        <v>0</v>
      </c>
      <c r="P16" s="101">
        <f>P15</f>
        <v>12700</v>
      </c>
      <c r="Q16" s="104"/>
    </row>
    <row r="17" spans="1:17" x14ac:dyDescent="0.25">
      <c r="A17" s="109" t="s">
        <v>80</v>
      </c>
      <c r="B17" s="100">
        <v>0</v>
      </c>
      <c r="C17" s="101">
        <v>4000</v>
      </c>
      <c r="D17" s="101">
        <f>D15</f>
        <v>4000</v>
      </c>
      <c r="E17" s="104">
        <v>1500</v>
      </c>
      <c r="F17" s="100">
        <v>16</v>
      </c>
      <c r="G17" s="101">
        <v>600</v>
      </c>
      <c r="H17" s="101">
        <v>3600</v>
      </c>
      <c r="I17" s="104"/>
      <c r="J17" s="100">
        <v>120</v>
      </c>
      <c r="K17" s="101">
        <v>0</v>
      </c>
      <c r="L17" s="101">
        <f t="shared" ref="L17:L18" si="0">L15</f>
        <v>4000</v>
      </c>
      <c r="M17" s="104">
        <f t="shared" ref="M17:M18" si="1">M15</f>
        <v>0</v>
      </c>
      <c r="N17" s="100">
        <v>131</v>
      </c>
      <c r="O17" s="101">
        <f>O15</f>
        <v>0</v>
      </c>
      <c r="P17" s="101">
        <f>P15</f>
        <v>12700</v>
      </c>
      <c r="Q17" s="104"/>
    </row>
    <row r="18" spans="1:17" x14ac:dyDescent="0.25">
      <c r="A18" s="109" t="s">
        <v>81</v>
      </c>
      <c r="B18" s="100">
        <v>0</v>
      </c>
      <c r="C18" s="101">
        <v>4000</v>
      </c>
      <c r="D18" s="101">
        <f>D16</f>
        <v>4000</v>
      </c>
      <c r="E18" s="104">
        <v>1500</v>
      </c>
      <c r="F18" s="100">
        <v>33</v>
      </c>
      <c r="G18" s="101">
        <v>600</v>
      </c>
      <c r="H18" s="101">
        <v>3600</v>
      </c>
      <c r="I18" s="104"/>
      <c r="J18" s="100">
        <v>160</v>
      </c>
      <c r="K18" s="101">
        <v>0</v>
      </c>
      <c r="L18" s="101">
        <f t="shared" si="0"/>
        <v>4000</v>
      </c>
      <c r="M18" s="104">
        <f t="shared" si="1"/>
        <v>0</v>
      </c>
      <c r="N18" s="100">
        <v>160</v>
      </c>
      <c r="O18" s="101">
        <f>O15</f>
        <v>0</v>
      </c>
      <c r="P18" s="101">
        <f>P15</f>
        <v>12700</v>
      </c>
      <c r="Q18" s="104"/>
    </row>
    <row r="19" spans="1:17" hidden="1" x14ac:dyDescent="0.25">
      <c r="A19" s="110"/>
      <c r="B19" s="105"/>
      <c r="C19" s="106"/>
      <c r="D19" s="106"/>
      <c r="E19" s="107"/>
      <c r="F19" s="105"/>
      <c r="G19" s="106"/>
      <c r="H19" s="106"/>
      <c r="I19" s="107"/>
      <c r="J19" s="105"/>
      <c r="K19" s="106"/>
      <c r="L19" s="106"/>
      <c r="M19" s="107"/>
      <c r="N19" s="105"/>
      <c r="O19" s="106">
        <f>O15</f>
        <v>0</v>
      </c>
      <c r="P19" s="106">
        <f>P15</f>
        <v>12700</v>
      </c>
      <c r="Q19" s="107">
        <f>Q15</f>
        <v>0</v>
      </c>
    </row>
    <row r="20" spans="1:17" ht="12.75" thickBot="1" x14ac:dyDescent="0.3">
      <c r="A20" s="83" t="s">
        <v>42</v>
      </c>
      <c r="B20" s="84"/>
      <c r="C20" s="108">
        <f>C14</f>
        <v>2000</v>
      </c>
      <c r="D20" s="108">
        <f>D14</f>
        <v>2000</v>
      </c>
      <c r="E20" s="85"/>
      <c r="F20" s="84"/>
      <c r="G20" s="108">
        <f>G14</f>
        <v>200</v>
      </c>
      <c r="H20" s="108">
        <f>H14</f>
        <v>1200</v>
      </c>
      <c r="I20" s="85"/>
      <c r="J20" s="84"/>
      <c r="K20" s="108">
        <f>K14</f>
        <v>0</v>
      </c>
      <c r="L20" s="120">
        <f>L14</f>
        <v>2000</v>
      </c>
      <c r="M20" s="85"/>
      <c r="N20" s="84"/>
      <c r="O20" s="108">
        <f>O14</f>
        <v>0</v>
      </c>
      <c r="P20" s="108">
        <f>P14</f>
        <v>6350</v>
      </c>
      <c r="Q20" s="85"/>
    </row>
    <row r="21" spans="1:17" ht="15.75" customHeight="1" thickBot="1" x14ac:dyDescent="0.3">
      <c r="A21" s="67" t="s">
        <v>22</v>
      </c>
      <c r="B21" s="158">
        <f>E28</f>
        <v>0</v>
      </c>
      <c r="C21" s="159"/>
      <c r="D21" s="159"/>
      <c r="E21" s="160"/>
      <c r="F21" s="158">
        <f>I28</f>
        <v>0</v>
      </c>
      <c r="G21" s="159"/>
      <c r="H21" s="159"/>
      <c r="I21" s="160"/>
      <c r="J21" s="158">
        <f>M28</f>
        <v>0</v>
      </c>
      <c r="K21" s="159"/>
      <c r="L21" s="159"/>
      <c r="M21" s="160"/>
      <c r="N21" s="158">
        <f>Q28</f>
        <v>0</v>
      </c>
      <c r="O21" s="159"/>
      <c r="P21" s="159"/>
      <c r="Q21" s="160"/>
    </row>
    <row r="23" spans="1:17" ht="12.75" hidden="1" thickBot="1" x14ac:dyDescent="0.3">
      <c r="B23" s="86" t="s">
        <v>44</v>
      </c>
    </row>
    <row r="24" spans="1:17" ht="12.75" hidden="1" thickBot="1" x14ac:dyDescent="0.3">
      <c r="A24" s="116" t="s">
        <v>74</v>
      </c>
      <c r="B24" s="115">
        <v>0</v>
      </c>
    </row>
    <row r="25" spans="1:17" hidden="1" x14ac:dyDescent="0.25">
      <c r="G25" s="87"/>
    </row>
    <row r="26" spans="1:17" hidden="1" x14ac:dyDescent="0.25">
      <c r="B26" s="86" t="s">
        <v>48</v>
      </c>
      <c r="C26" s="86" t="s">
        <v>49</v>
      </c>
      <c r="D26" s="86" t="s">
        <v>50</v>
      </c>
      <c r="E26" s="86" t="s">
        <v>22</v>
      </c>
      <c r="F26" s="86" t="s">
        <v>48</v>
      </c>
      <c r="G26" s="86" t="s">
        <v>49</v>
      </c>
      <c r="H26" s="86" t="s">
        <v>50</v>
      </c>
      <c r="I26" s="86" t="s">
        <v>22</v>
      </c>
      <c r="J26" s="86" t="s">
        <v>48</v>
      </c>
      <c r="K26" s="86" t="s">
        <v>49</v>
      </c>
      <c r="L26" s="86" t="s">
        <v>50</v>
      </c>
      <c r="M26" s="86" t="s">
        <v>22</v>
      </c>
      <c r="N26" s="86" t="s">
        <v>48</v>
      </c>
      <c r="O26" s="86" t="s">
        <v>49</v>
      </c>
      <c r="P26" s="86" t="s">
        <v>50</v>
      </c>
      <c r="Q26" s="86" t="s">
        <v>22</v>
      </c>
    </row>
    <row r="27" spans="1:17" hidden="1" x14ac:dyDescent="0.25">
      <c r="A27" s="67" t="s">
        <v>51</v>
      </c>
      <c r="B27" s="88">
        <f>MIN(SUMPRODUCT(C3:C11,$S$3:$S$11),B30)</f>
        <v>0</v>
      </c>
      <c r="C27" s="88">
        <f>MIN(SUMPRODUCT(C3:C11,$T$3:$T$11),C30)</f>
        <v>0</v>
      </c>
      <c r="D27" s="88">
        <f>MIN(SUMPRODUCT(C3:C11,$U$3:$U$11),D30)</f>
        <v>0</v>
      </c>
      <c r="E27" s="88">
        <f>MIN(SUM(B27:D27),E30)</f>
        <v>0</v>
      </c>
      <c r="F27" s="88">
        <f>MIN(SUMPRODUCT(G3:G11,$S$3:$S$11),F30)</f>
        <v>0</v>
      </c>
      <c r="G27" s="88">
        <f>MIN(SUMPRODUCT(G3:G11,$T$3:$T$11),G30)</f>
        <v>0</v>
      </c>
      <c r="H27" s="88">
        <f>MIN(SUMPRODUCT(G3:G11,$U$3:$U$11),H30)</f>
        <v>0</v>
      </c>
      <c r="I27" s="88">
        <f>MIN(SUM(F27:H27),I30)</f>
        <v>0</v>
      </c>
      <c r="J27" s="88">
        <f>MIN(SUMPRODUCT(K3:K11,$S$3:$S$11),J30)</f>
        <v>0</v>
      </c>
      <c r="K27" s="88">
        <f>MIN(SUMPRODUCT(K3:K11,$T$3:$T$11),K30)</f>
        <v>0</v>
      </c>
      <c r="L27" s="88">
        <f>MIN(SUMPRODUCT(K3:K11,$U$3:$U$11),L30)</f>
        <v>0</v>
      </c>
      <c r="M27" s="88">
        <f>MIN(SUM(J27:L27),M30)</f>
        <v>0</v>
      </c>
      <c r="N27" s="88">
        <f>MIN(SUMPRODUCT(O3:O11,$S$3:$S$11),N30)</f>
        <v>0</v>
      </c>
      <c r="O27" s="88">
        <f>MIN(SUMPRODUCT(O3:O11,$T$3:$T$11),O30)</f>
        <v>0</v>
      </c>
      <c r="P27" s="88">
        <f>MIN(SUMPRODUCT(O3:O11,$U$3:$U$11),P30)</f>
        <v>0</v>
      </c>
      <c r="Q27" s="88">
        <f>MIN(SUM(N27:P27),Q30)</f>
        <v>0</v>
      </c>
    </row>
    <row r="28" spans="1:17" hidden="1" x14ac:dyDescent="0.25">
      <c r="A28" s="67" t="s">
        <v>52</v>
      </c>
      <c r="B28" s="89">
        <f>MIN(SUM(MAX((SUMPRODUCT(C3:C11,$S$3:$S$11)-B30)*(1-E3),0),SUMPRODUCT((B3:B11+(1-E3)*(D3:D11))*$S$3:$S$11)),B31-B27)</f>
        <v>0</v>
      </c>
      <c r="C28" s="89">
        <f>MIN(SUM(MAX((SUMPRODUCT(C3:C11,$T$3:$T$11)-C30)*(1-E3),0),SUMPRODUCT((B3:B11+(1-E3)*(D3:D11))*$T$3:$T$11)),C31-C27)</f>
        <v>0</v>
      </c>
      <c r="D28" s="89">
        <f>MIN(SUM(MAX((SUMPRODUCT(C3:C11,$U$3:$U$11)-D30)*(1-E3),0),SUMPRODUCT((B3:B11+(1-E3)*(D3:D11))*$U$3:$U$11)),D31-D27)</f>
        <v>0</v>
      </c>
      <c r="E28" s="90">
        <f>MIN(SUM(B28:D28,E27,),E31)</f>
        <v>0</v>
      </c>
      <c r="F28" s="89">
        <f>MIN(SUM(MAX((SUMPRODUCT(G3:G11,$S$3:$S$11)-F30)*(1-I3),0),SUMPRODUCT((F3:F11+(1-I3)*(H3:H11))*$S$3:$S$11)),F31-F27)</f>
        <v>0</v>
      </c>
      <c r="G28" s="89">
        <f>MIN(SUM(MAX((SUMPRODUCT(G3:G11,$T$3:$T$11)-G30)*(1-I3),0),SUMPRODUCT((F3:F11+(1-I3)*(H3:H11))*$T$3:$T$11)),G31-G27)</f>
        <v>0</v>
      </c>
      <c r="H28" s="89">
        <f>MIN(SUM(MAX((SUMPRODUCT(G3:G11,$U$3:$U$11)-H30)*(1-I3),0),SUMPRODUCT((F3:F11+(1-I3)*(H3:H11))*$U$3:$U$11)),H31-H27)</f>
        <v>0</v>
      </c>
      <c r="I28" s="90">
        <f>MIN(SUM(F28:H28,I27,),I31)</f>
        <v>0</v>
      </c>
      <c r="J28" s="89">
        <f>MIN(SUM(MAX((SUMPRODUCT(K3:K11,$S$3:$S$11)-J30)*(1-M3),0),SUMPRODUCT((J3:J11+(1-M3)*(L3:L11))*$S$3:$S$11)),J31-J27)</f>
        <v>0</v>
      </c>
      <c r="K28" s="89">
        <f>MIN(SUM(MAX((SUMPRODUCT(K3:K11,$T$3:$T$11)-K30)*(1-M3),0),SUMPRODUCT((J3:J11+(1-M3)*(L3:L11))*$T$3:$T$11)),K31-K27)</f>
        <v>0</v>
      </c>
      <c r="L28" s="89">
        <f>MIN(SUM(MAX((SUMPRODUCT(K3:K11,$U$3:$U$11)-L30)*(1-M3),0),SUMPRODUCT((J3:J11+(1-M3)*(L3:L11))*$U$3:$U$11)),L31-L27)</f>
        <v>0</v>
      </c>
      <c r="M28" s="90">
        <f>MIN(SUM(J28:L28,M27,),M31)</f>
        <v>0</v>
      </c>
      <c r="N28" s="89">
        <f>MIN(SUM(MAX((SUMPRODUCT(O3:O11,$S$3:$S$11)-N30)*(1-Q3),0),SUMPRODUCT((N3:N11+(1-Q3)*(P3:P11))*$S$3:$S$11)),N31-N27)</f>
        <v>0</v>
      </c>
      <c r="O28" s="89">
        <f>MIN(SUM(MAX((SUMPRODUCT(O3:O11,$T$3:$T$11)-O30)*(1-Q3),0),SUMPRODUCT((N3:N11+(1-Q3)*(P3:P11))*$T$3:$T$11)),O31-O27)</f>
        <v>0</v>
      </c>
      <c r="P28" s="89">
        <f>MIN(SUM(MAX((SUMPRODUCT(O3:O11,$U$3:$U$11)-P30)*(1-Q3),0),SUMPRODUCT((N3:N11+(1-Q3)*(P3:P11))*$U$3:$U$11)),P31-P27)</f>
        <v>0</v>
      </c>
      <c r="Q28" s="90">
        <f>MIN(SUM(N28:P28,Q27,),Q31)</f>
        <v>0</v>
      </c>
    </row>
    <row r="29" spans="1:17" hidden="1" x14ac:dyDescent="0.25">
      <c r="B29" s="89"/>
      <c r="C29" s="89"/>
      <c r="D29" s="89"/>
      <c r="E29" s="88"/>
      <c r="F29" s="89"/>
      <c r="G29" s="89"/>
      <c r="H29" s="89"/>
      <c r="I29" s="88"/>
      <c r="J29" s="89"/>
      <c r="K29" s="89"/>
      <c r="L29" s="89"/>
      <c r="M29" s="88"/>
      <c r="N29" s="89"/>
      <c r="O29" s="89"/>
      <c r="P29" s="89"/>
      <c r="Q29" s="88"/>
    </row>
    <row r="30" spans="1:17" hidden="1" x14ac:dyDescent="0.25">
      <c r="A30" s="67" t="s">
        <v>4</v>
      </c>
      <c r="B30" s="88">
        <f>IF('Plan Comparison Calculator'!$C$4=Data!$A$14,Data!C14,IF(C13=$AA$1,C20,INDEX(B13:E20,MATCH('Plan Comparison Calculator'!$C$4,Data!$A$13:$A$20,0),MATCH(C12,B12:E12,0))))</f>
        <v>2000</v>
      </c>
      <c r="C30" s="88">
        <f>MIN(E30-B27,B30)</f>
        <v>2000</v>
      </c>
      <c r="D30" s="88">
        <f>MIN(E30-SUM(B27:C27),B30)</f>
        <v>2000</v>
      </c>
      <c r="E30" s="88">
        <f>INDEX(B13:E20,MATCH('Plan Comparison Calculator'!$C$4,Data!$A$13:$A$20,0),MATCH(C12,B12:E12,0))</f>
        <v>2000</v>
      </c>
      <c r="F30" s="88">
        <f>IF('Plan Comparison Calculator'!$C$4=Data!$A$14,Data!G14,IF(G13=$AA$1,G20,INDEX(F13:I20,MATCH('Plan Comparison Calculator'!$C$4,Data!$A$13:$A$20,0),MATCH(G12,F12:I12,0))))</f>
        <v>200</v>
      </c>
      <c r="G30" s="88">
        <f>MIN(I30-F27,F30)</f>
        <v>200</v>
      </c>
      <c r="H30" s="88">
        <f>MIN(I30-SUM(F27:G27),F30)</f>
        <v>200</v>
      </c>
      <c r="I30" s="88">
        <f>INDEX(F13:I20,MATCH('Plan Comparison Calculator'!$C$4,Data!$A$13:$A$20,0),MATCH(G12,F12:I12,0))</f>
        <v>200</v>
      </c>
      <c r="J30" s="88">
        <f>IF('Plan Comparison Calculator'!$C$4=Data!$A$14,Data!K14,IF(K13=$AA$1,K20,INDEX(J13:M20,MATCH('Plan Comparison Calculator'!$C$4,Data!$A$13:$A$20,0),MATCH(K12,J12:M12,0))))</f>
        <v>0</v>
      </c>
      <c r="K30" s="88">
        <f>MIN(M30-J27,J30)</f>
        <v>0</v>
      </c>
      <c r="L30" s="88">
        <f>MIN(M30-SUM(J27:K27),J30)</f>
        <v>0</v>
      </c>
      <c r="M30" s="88">
        <f>INDEX(J13:M20,MATCH('Plan Comparison Calculator'!$C$4,Data!$A$13:$A$20,0),MATCH(K12,J12:M12,0))</f>
        <v>0</v>
      </c>
      <c r="N30" s="88">
        <f>IF('Plan Comparison Calculator'!$C$4=Data!$A$14,Data!O14,IF(O13=$AA$1,O20,INDEX(N13:Q20,MATCH('Plan Comparison Calculator'!$C$4,Data!$A$13:$A$20,0),MATCH(O12,N12:Q12,0))))</f>
        <v>0</v>
      </c>
      <c r="O30" s="88">
        <f>MIN(Q30-N27,N30)</f>
        <v>0</v>
      </c>
      <c r="P30" s="88">
        <f>MIN(Q30-SUM(N27:O27),N30)</f>
        <v>0</v>
      </c>
      <c r="Q30" s="88">
        <f>INDEX(N13:Q20,MATCH('Plan Comparison Calculator'!$C$4,Data!$A$13:$A$20,0),MATCH(O12,N12:Q12,0))</f>
        <v>0</v>
      </c>
    </row>
    <row r="31" spans="1:17" hidden="1" x14ac:dyDescent="0.25">
      <c r="A31" s="67" t="s">
        <v>34</v>
      </c>
      <c r="B31" s="88">
        <f>IF('Plan Comparison Calculator'!$C$4=Data!$A$14,Data!D14,IF(D13=$AA$1,D20,INDEX(B13:E20,MATCH('Plan Comparison Calculator'!$C$4,Data!$A$13:$A$20,0),MATCH(D12,B12:E12,0))))</f>
        <v>2000</v>
      </c>
      <c r="C31" s="88">
        <f>B31</f>
        <v>2000</v>
      </c>
      <c r="D31" s="88">
        <f>B31</f>
        <v>2000</v>
      </c>
      <c r="E31" s="88">
        <f>INDEX(B13:E20,MATCH('Plan Comparison Calculator'!$C$4,Data!$A$13:$A$20,0),MATCH(D12,B12:E12,0))</f>
        <v>2000</v>
      </c>
      <c r="F31" s="88">
        <f>IF('Plan Comparison Calculator'!$C$4=Data!$A$14,Data!H14,IF(H13=$AA$1,H20,INDEX(F13:I20,MATCH('Plan Comparison Calculator'!$C$4,Data!$A$13:$A$20,0),MATCH(H12,F12:I12,0))))</f>
        <v>1200</v>
      </c>
      <c r="G31" s="88">
        <f>F31</f>
        <v>1200</v>
      </c>
      <c r="H31" s="88">
        <f>F31</f>
        <v>1200</v>
      </c>
      <c r="I31" s="88">
        <f>INDEX(F13:I20,MATCH('Plan Comparison Calculator'!$C$4,Data!$A$13:$A$20,0),MATCH(H12,F12:I12,0))</f>
        <v>1200</v>
      </c>
      <c r="J31" s="88">
        <f>IF('Plan Comparison Calculator'!$C$4=Data!$A$14,Data!L14,IF(L13=$AA$1,L20,INDEX(J13:M20,MATCH('Plan Comparison Calculator'!$C$4,Data!$A$13:$A$20,0),MATCH(L12,J12:M12,0))))</f>
        <v>2000</v>
      </c>
      <c r="K31" s="88">
        <f>J31</f>
        <v>2000</v>
      </c>
      <c r="L31" s="88">
        <f>J31</f>
        <v>2000</v>
      </c>
      <c r="M31" s="88">
        <f>INDEX(J13:M20,MATCH('Plan Comparison Calculator'!$C$4,Data!$A$13:$A$20,0),MATCH(L12,J12:M12,0))</f>
        <v>2000</v>
      </c>
      <c r="N31" s="88">
        <f>IF('Plan Comparison Calculator'!$C$4=Data!$A$14,Data!P14,IF(P13=$AA$1,P20,INDEX(N13:Q20,MATCH('Plan Comparison Calculator'!$C$4,Data!$A$13:$A$20,0),MATCH(P12,N12:Q12,0))))</f>
        <v>6350</v>
      </c>
      <c r="O31" s="88">
        <f>N31</f>
        <v>6350</v>
      </c>
      <c r="P31" s="88">
        <f>N31</f>
        <v>6350</v>
      </c>
      <c r="Q31" s="88">
        <f>INDEX(N13:Q20,MATCH('Plan Comparison Calculator'!$C$4,Data!$A$13:$A$20,0),MATCH(P12,N12:Q12,0))</f>
        <v>6350</v>
      </c>
    </row>
    <row r="32" spans="1:17" hidden="1" x14ac:dyDescent="0.25">
      <c r="F32" s="87"/>
      <c r="G32" s="87"/>
    </row>
    <row r="33" spans="2:7" hidden="1" x14ac:dyDescent="0.25">
      <c r="B33" s="65" t="s">
        <v>64</v>
      </c>
    </row>
    <row r="34" spans="2:7" hidden="1" x14ac:dyDescent="0.25">
      <c r="B34" s="65" t="s">
        <v>67</v>
      </c>
    </row>
    <row r="35" spans="2:7" hidden="1" x14ac:dyDescent="0.25">
      <c r="B35" s="65" t="s">
        <v>68</v>
      </c>
    </row>
    <row r="36" spans="2:7" hidden="1" x14ac:dyDescent="0.25">
      <c r="B36" s="65" t="s">
        <v>65</v>
      </c>
    </row>
    <row r="37" spans="2:7" hidden="1" x14ac:dyDescent="0.25">
      <c r="B37" s="65" t="s">
        <v>66</v>
      </c>
    </row>
    <row r="38" spans="2:7" hidden="1" x14ac:dyDescent="0.25">
      <c r="B38" s="65" t="s">
        <v>69</v>
      </c>
    </row>
    <row r="39" spans="2:7" hidden="1" x14ac:dyDescent="0.25">
      <c r="B39" s="65" t="s">
        <v>70</v>
      </c>
    </row>
    <row r="41" spans="2:7" ht="15.75" x14ac:dyDescent="0.25">
      <c r="B41" s="114" t="s">
        <v>53</v>
      </c>
    </row>
    <row r="42" spans="2:7" x14ac:dyDescent="0.25">
      <c r="B42" s="91" t="s">
        <v>71</v>
      </c>
      <c r="C42" s="92"/>
      <c r="D42" s="92"/>
      <c r="E42" s="87"/>
      <c r="G42" s="87"/>
    </row>
    <row r="43" spans="2:7" x14ac:dyDescent="0.25">
      <c r="B43" s="91" t="s">
        <v>72</v>
      </c>
      <c r="C43" s="92"/>
      <c r="D43" s="92"/>
    </row>
    <row r="44" spans="2:7" x14ac:dyDescent="0.25">
      <c r="B44" s="91" t="s">
        <v>54</v>
      </c>
      <c r="C44" s="92"/>
      <c r="D44" s="92"/>
      <c r="E44" s="87"/>
    </row>
    <row r="45" spans="2:7" x14ac:dyDescent="0.25">
      <c r="B45" s="93" t="s">
        <v>55</v>
      </c>
      <c r="C45" s="92"/>
      <c r="D45" s="92"/>
    </row>
    <row r="46" spans="2:7" x14ac:dyDescent="0.25">
      <c r="B46" s="94" t="s">
        <v>56</v>
      </c>
      <c r="C46" s="92"/>
      <c r="D46" s="92"/>
    </row>
    <row r="47" spans="2:7" x14ac:dyDescent="0.25">
      <c r="B47" s="94" t="s">
        <v>57</v>
      </c>
      <c r="C47" s="92"/>
      <c r="D47" s="92"/>
    </row>
    <row r="48" spans="2:7" x14ac:dyDescent="0.25">
      <c r="B48" s="65" t="s">
        <v>58</v>
      </c>
      <c r="C48" s="92"/>
      <c r="D48" s="92"/>
    </row>
    <row r="49" spans="2:4" x14ac:dyDescent="0.25">
      <c r="B49" s="91" t="s">
        <v>59</v>
      </c>
      <c r="C49" s="92"/>
      <c r="D49" s="92"/>
    </row>
    <row r="50" spans="2:4" x14ac:dyDescent="0.25">
      <c r="B50" s="91" t="s">
        <v>60</v>
      </c>
      <c r="C50" s="92"/>
      <c r="D50" s="92"/>
    </row>
    <row r="51" spans="2:4" x14ac:dyDescent="0.25">
      <c r="B51" s="91" t="s">
        <v>61</v>
      </c>
      <c r="C51" s="92"/>
      <c r="D51" s="92"/>
    </row>
    <row r="52" spans="2:4" x14ac:dyDescent="0.25">
      <c r="B52" s="91" t="s">
        <v>76</v>
      </c>
    </row>
    <row r="53" spans="2:4" x14ac:dyDescent="0.25">
      <c r="B53" s="65" t="s">
        <v>63</v>
      </c>
    </row>
    <row r="54" spans="2:4" x14ac:dyDescent="0.25">
      <c r="B54" s="122" t="s">
        <v>62</v>
      </c>
    </row>
    <row r="55" spans="2:4" x14ac:dyDescent="0.25">
      <c r="B55" s="95"/>
    </row>
    <row r="56" spans="2:4" x14ac:dyDescent="0.25">
      <c r="B56" s="95"/>
    </row>
    <row r="57" spans="2:4" x14ac:dyDescent="0.25">
      <c r="B57" s="95"/>
    </row>
    <row r="58" spans="2:4" x14ac:dyDescent="0.25">
      <c r="B58" s="95"/>
    </row>
    <row r="59" spans="2:4" x14ac:dyDescent="0.25">
      <c r="B59" s="95"/>
    </row>
  </sheetData>
  <mergeCells count="8">
    <mergeCell ref="B1:E1"/>
    <mergeCell ref="F1:I1"/>
    <mergeCell ref="J1:M1"/>
    <mergeCell ref="N1:Q1"/>
    <mergeCell ref="N21:Q21"/>
    <mergeCell ref="J21:M21"/>
    <mergeCell ref="F21:I21"/>
    <mergeCell ref="B21:E21"/>
  </mergeCells>
  <conditionalFormatting sqref="C20:D20">
    <cfRule type="expression" dxfId="6" priority="17">
      <formula>C$13&lt;&gt;$AA$1</formula>
    </cfRule>
  </conditionalFormatting>
  <conditionalFormatting sqref="G20">
    <cfRule type="expression" dxfId="5" priority="6">
      <formula>G$13&lt;&gt;$AA$1</formula>
    </cfRule>
  </conditionalFormatting>
  <conditionalFormatting sqref="H20">
    <cfRule type="expression" dxfId="4" priority="5">
      <formula>H$13&lt;&gt;$AA$1</formula>
    </cfRule>
  </conditionalFormatting>
  <conditionalFormatting sqref="K20">
    <cfRule type="expression" dxfId="3" priority="4">
      <formula>K$13&lt;&gt;$AA$1</formula>
    </cfRule>
  </conditionalFormatting>
  <conditionalFormatting sqref="L20">
    <cfRule type="expression" dxfId="2" priority="3">
      <formula>L$13&lt;&gt;$AA$1</formula>
    </cfRule>
  </conditionalFormatting>
  <conditionalFormatting sqref="O20">
    <cfRule type="expression" dxfId="1" priority="2">
      <formula>O$13&lt;&gt;$AA$1</formula>
    </cfRule>
  </conditionalFormatting>
  <conditionalFormatting sqref="P20">
    <cfRule type="expression" dxfId="0" priority="1">
      <formula>P$13&lt;&gt;$AA$1</formula>
    </cfRule>
  </conditionalFormatting>
  <dataValidations count="3">
    <dataValidation type="list" allowBlank="1" showInputMessage="1" showErrorMessage="1" sqref="E13 I13 M13 Q13">
      <formula1>$AB$1:$AB$3</formula1>
    </dataValidation>
    <dataValidation type="list" allowBlank="1" showInputMessage="1" showErrorMessage="1" sqref="C13:D13 G13:H13 K13:L13 O13:P13">
      <formula1>$AA$1:$AA$2</formula1>
    </dataValidation>
    <dataValidation type="list" allowBlank="1" showInputMessage="1" showErrorMessage="1" sqref="A24">
      <formula1>$AC$1:$AC$3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Plan Comparison Calculator</vt:lpstr>
      <vt:lpstr>Data</vt:lpstr>
      <vt:lpstr>'Plan Comparison Calculator'!Print_Area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Pearce</dc:creator>
  <cp:lastModifiedBy>Wesley Madsen</cp:lastModifiedBy>
  <cp:lastPrinted>2015-09-22T17:56:47Z</cp:lastPrinted>
  <dcterms:created xsi:type="dcterms:W3CDTF">2009-03-02T16:23:36Z</dcterms:created>
  <dcterms:modified xsi:type="dcterms:W3CDTF">2022-10-12T17:53:44Z</dcterms:modified>
</cp:coreProperties>
</file>